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autoCompressPictures="0" defaultThemeVersion="124226"/>
  <mc:AlternateContent xmlns:mc="http://schemas.openxmlformats.org/markup-compatibility/2006">
    <mc:Choice Requires="x15">
      <x15ac:absPath xmlns:x15ac="http://schemas.microsoft.com/office/spreadsheetml/2010/11/ac" url="C:\Users\SquirreJ\AppData\Roaming\OpenText\OTEdit\EC_gcdocs\c167554736\"/>
    </mc:Choice>
  </mc:AlternateContent>
  <xr:revisionPtr revIDLastSave="0" documentId="13_ncr:1_{C03F9EF2-5E44-4206-9097-2615AED19742}" xr6:coauthVersionLast="47" xr6:coauthVersionMax="47" xr10:uidLastSave="{00000000-0000-0000-0000-000000000000}"/>
  <bookViews>
    <workbookView xWindow="28680" yWindow="-120" windowWidth="29040" windowHeight="15720" tabRatio="863" firstSheet="9" activeTab="10" xr2:uid="{00000000-000D-0000-FFFF-FFFF00000000}"/>
  </bookViews>
  <sheets>
    <sheet name="Introduction " sheetId="76" r:id="rId1"/>
    <sheet name="1 NMSO Print Requirements " sheetId="72" r:id="rId2"/>
    <sheet name="2 NMSO Scanner Requirements " sheetId="73" r:id="rId3"/>
    <sheet name="3 NMSO Rank Print Scan Cat $" sheetId="68" r:id="rId4"/>
    <sheet name="4 NMSO-DISO Purchase-Lease Calc" sheetId="83" r:id="rId5"/>
    <sheet name="5 NMSO - DISO Rental Catalogue" sheetId="69" r:id="rId6"/>
    <sheet name="6 NMSO - DISO IMACR Catalogue" sheetId="70" r:id="rId7"/>
    <sheet name="7 NMSO - DISO Cat MCS Labour $ " sheetId="71" r:id="rId8"/>
    <sheet name="8 KMBS Add-On Catalogue" sheetId="79" r:id="rId9"/>
    <sheet name="9 Ricoh Add-On Catalogue" sheetId="78" r:id="rId10"/>
    <sheet name="10 Xerox Add-On Catalogue" sheetId="77" r:id="rId11"/>
    <sheet name="11 NMSO Print Scan TCO Rank " sheetId="41" r:id="rId12"/>
    <sheet name="12 KM NMSO Print Scan Cat Price" sheetId="66" r:id="rId13"/>
    <sheet name="13 KM NMSO Print Scan Cat TCO" sheetId="67" r:id="rId14"/>
    <sheet name="14 RI NMSO Print Scan Cat Price" sheetId="62" r:id="rId15"/>
    <sheet name="15 RI NMSO Print Scan Cat TCO" sheetId="63" r:id="rId16"/>
    <sheet name="16 XE NMSO Print Scan Cat Price" sheetId="64" r:id="rId17"/>
    <sheet name="17 XE NMSO Print Scan Cat TCO" sheetId="65" r:id="rId18"/>
    <sheet name="Tech.- Fin. Overall Rating" sheetId="84" r:id="rId19"/>
    <sheet name="18 QPR Thresholds - FX Interest" sheetId="82" r:id="rId20"/>
    <sheet name="19 QPR Variables " sheetId="47" r:id="rId21"/>
    <sheet name="Sheet1" sheetId="5" state="hidden" r:id="rId22"/>
  </sheets>
  <externalReferences>
    <externalReference r:id="rId23"/>
    <externalReference r:id="rId24"/>
  </externalReferences>
  <definedNames>
    <definedName name="Ave_P_P_U_P_M" localSheetId="1">'[1]15 SSC Eval. Weighting Summary'!$L$4</definedName>
    <definedName name="Ave_P_P_U_P_M" localSheetId="10">#REF!</definedName>
    <definedName name="Ave_P_P_U_P_M" localSheetId="19">'19 QPR Variables '!$D$30</definedName>
    <definedName name="Ave_P_P_U_P_M" localSheetId="2">'[1]15 SSC Eval. Weighting Summary'!$L$4</definedName>
    <definedName name="Ave_P_P_U_P_M" localSheetId="4">'[2]15 SSC Eval. Weighting Summary'!$L$4</definedName>
    <definedName name="Ave_P_P_U_P_M" localSheetId="8">#REF!</definedName>
    <definedName name="Ave_P_P_U_P_M" localSheetId="9">#REF!</definedName>
    <definedName name="Ave_P_P_U_P_M" localSheetId="0">'19 QPR Variables '!$D$30</definedName>
    <definedName name="Ave_P_P_U_P_M">'19 QPR Variables '!$D$4</definedName>
    <definedName name="B_W_vs_Col" localSheetId="1">'[1]15 SSC Eval. Weighting Summary'!$L$5</definedName>
    <definedName name="B_W_vs_Col" localSheetId="10">#REF!</definedName>
    <definedName name="B_W_vs_Col" localSheetId="19">'19 QPR Variables '!$D$31</definedName>
    <definedName name="B_W_vs_Col" localSheetId="2">'[1]15 SSC Eval. Weighting Summary'!$L$5</definedName>
    <definedName name="B_W_vs_Col" localSheetId="4">'[2]15 SSC Eval. Weighting Summary'!$L$5</definedName>
    <definedName name="B_W_vs_Col" localSheetId="8">#REF!</definedName>
    <definedName name="B_W_vs_Col" localSheetId="9">#REF!</definedName>
    <definedName name="B_W_vs_Col" localSheetId="0">'19 QPR Variables '!$D$31</definedName>
    <definedName name="B_W_vs_Col">'19 QPR Variables '!$D$5</definedName>
    <definedName name="Int_Rate" localSheetId="1">'[1]15 SSC Eval. Weighting Summary'!$P$5</definedName>
    <definedName name="Int_Rate" localSheetId="10">#REF!</definedName>
    <definedName name="Int_Rate" localSheetId="19">'19 QPR Variables '!$H$31</definedName>
    <definedName name="Int_Rate" localSheetId="2">'[1]15 SSC Eval. Weighting Summary'!$P$5</definedName>
    <definedName name="Int_Rate" localSheetId="4">'[2]15 SSC Eval. Weighting Summary'!$P$5</definedName>
    <definedName name="Int_Rate" localSheetId="8">#REF!</definedName>
    <definedName name="Int_Rate" localSheetId="9">#REF!</definedName>
    <definedName name="Int_Rate" localSheetId="0">'19 QPR Variables '!$H$31</definedName>
    <definedName name="Int_Rate">'19 QPR Variables '!$H$5</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SSET_BACKED_FDIC" hidden="1">"c6301"</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ASH_DIVIDENDS_NET_INCOME_FDIC" hidden="1">"c6738"</definedName>
    <definedName name="IQ_CASH_IN_PROCESS_FDIC" hidden="1">"c6386"</definedName>
    <definedName name="IQ_CCE_FDIC" hidden="1">"c6296"</definedName>
    <definedName name="IQ_CH" hidden="1">110000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FDIC" hidden="1">"c6350"</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OF_FUNDING_ASSETS_FDIC" hidden="1">"c6725"</definedName>
    <definedName name="IQ_CQ" hidden="1">5000</definedName>
    <definedName name="IQ_CREDIT_CARD_CHARGE_OFFS_FDIC" hidden="1">"c6652"</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Y" hidden="1">10000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VIDENDS_DECLARED_COMMON_FDIC" hidden="1">"c6659"</definedName>
    <definedName name="IQ_DIVIDENDS_DECLARED_PREFERRED_FDIC" hidden="1">"c6658"</definedName>
    <definedName name="IQ_DIVIDENDS_FDIC" hidden="1">"c6660"</definedName>
    <definedName name="IQ_EARNING_ASSETS_FDIC" hidden="1">"c6360"</definedName>
    <definedName name="IQ_EARNING_ASSETS_YIELD_FDIC" hidden="1">"c6724"</definedName>
    <definedName name="IQ_EARNINGS_COVERAGE_NET_CHARGE_OFFS_FDIC" hidden="1">"c6735"</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IMATED_ASSESSABLE_DEPOSITS_FDIC" hidden="1">"c6490"</definedName>
    <definedName name="IQ_ESTIMATED_INSURED_DEPOSITS_FDIC" hidden="1">"c6491"</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H" hidden="1">100000</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VE_YEAR_FIXED_AND_FLOATING_RATE_FDIC" hidden="1">"c6422"</definedName>
    <definedName name="IQ_FIVE_YEAR_MORTGAGE_PASS_THROUGHS_FDIC" hidden="1">"c6414"</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Q" hidden="1">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_CONTRACTS_FDIC" hidden="1">"c6517"</definedName>
    <definedName name="IQ_FX_CONTRACTS_SPOT_FDIC" hidden="1">"c6356"</definedName>
    <definedName name="IQ_FY" hidden="1">1000</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HELD_MATURITY_FDIC" hidden="1">"c6408"</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IDER_LOANS_FDIC" hidden="1">"c6365"</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TOTAL_FDIC" hidden="1">"c6569"</definedName>
    <definedName name="IQ_INT_FED_FUNDS_FDIC" hidden="1">"c6566"</definedName>
    <definedName name="IQ_INT_FOREIGN_DEPOSITS_FDIC" hidden="1">"c6565"</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RATE_CONTRACTS_FDIC" hidden="1">"c6512"</definedName>
    <definedName name="IQ_INTEREST_RATE_EXPOSURES_FDIC" hidden="1">"c6662"</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TM" hidden="1">2000</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ONEY_MARKET_DEPOSIT_ACCOUNTS_FDIC" hidden="1">"c6553"</definedName>
    <definedName name="IQ_MONTH" hidden="1">15000</definedName>
    <definedName name="IQ_MORTGAGE_BACKED_SECURITIES_FDIC" hidden="1">"c6402"</definedName>
    <definedName name="IQ_MORTGAGE_SERVICING_FDIC" hidden="1">"c6335"</definedName>
    <definedName name="IQ_MULTIFAMILY_RESIDENTIAL_LOANS_FDIC" hidden="1">"c6311"</definedName>
    <definedName name="IQ_NAMES_REVISION_DATE_" hidden="1">40212.6061921296</definedName>
    <definedName name="IQ_NET_CHARGE_OFFS_FDIC" hidden="1">"c6641"</definedName>
    <definedName name="IQ_NET_CHARGE_OFFS_LOANS_FDIC" hidden="1">"c6751"</definedName>
    <definedName name="IQ_NET_INCOME_FDIC" hidden="1">"c6587"</definedName>
    <definedName name="IQ_NET_INT_INC_BNK_FDIC" hidden="1">"c6570"</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 hidden="1">6000</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SSETS_FDIC" hidden="1">"c6338"</definedName>
    <definedName name="IQ_OTHER_BORROWED_FUNDS_FDIC" hidden="1">"c6345"</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INSURANCE_FEES_FDIC" hidden="1">"c6672"</definedName>
    <definedName name="IQ_OTHER_INTANGIBLE_FDIC" hidden="1">"c6337"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NON_INT_EXP_FDIC" hidden="1">"c6578"</definedName>
    <definedName name="IQ_OTHER_NON_INT_EXPENSE_FDIC" hidden="1">"c6679"</definedName>
    <definedName name="IQ_OTHER_NON_INT_INC_FDIC" hidden="1">"c6676"</definedName>
    <definedName name="IQ_OTHER_OFF_BS_LIAB_FDIC" hidden="1">"c6533"</definedName>
    <definedName name="IQ_OTHER_RE_OWNED_FDIC" hidden="1">"c6330"</definedName>
    <definedName name="IQ_OTHER_SAVINGS_DEPOSITS_FDIC" hidden="1">"c6554"</definedName>
    <definedName name="IQ_OTHER_TRANSACTIONS_FDIC" hidden="1">"c6504"</definedName>
    <definedName name="IQ_OTHER_UNUSED_COMMITMENTS_FDIC" hidden="1">"c6530"</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ERCENT_INSURED_FDIC" hidden="1">"c6374"</definedName>
    <definedName name="IQ_PLEDGED_SECURITIES_FDIC" hidden="1">"c6401"</definedName>
    <definedName name="IQ_PRE_TAX_INCOME_FDIC" hidden="1">"c6581"</definedName>
    <definedName name="IQ_PREFERRED_FDIC" hidden="1">"c6349"</definedName>
    <definedName name="IQ_PREMISES_EQUIPMENT_FDIC" hidden="1">"c6577"</definedName>
    <definedName name="IQ_PRETAX_RETURN_ASSETS_FDIC" hidden="1">"c6731"</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TATEMENTS_NET_FDIC" hidden="1">"c6500"</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FDIC" hidden="1">"c6730"</definedName>
    <definedName name="IQ_RETURN_EQUITY_FDIC" hidden="1">"c6732"</definedName>
    <definedName name="IQ_REVALUATION_GAINS_FDIC" hidden="1">"c6428"</definedName>
    <definedName name="IQ_REVALUATION_LOSSES_FDIC" hidden="1">"c6429"</definedName>
    <definedName name="IQ_RISK_WEIGHTED_ASSETS_FDIC" hidden="1">"c6370"</definedName>
    <definedName name="IQ_SALARY_FDIC" hidden="1">"c6576"</definedName>
    <definedName name="IQ_SALE_CONVERSION_RETIREMENT_STOCK_FDIC" hidden="1">"c6661"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"c1347"</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SSETS_FDIC" hidden="1">"c6339"</definedName>
    <definedName name="IQ_TOTAL_CHARGE_OFFS_FDIC" hidden="1">"c6603"</definedName>
    <definedName name="IQ_TOTAL_DEBT_SECURITIES_FDIC" hidden="1">"c6410"</definedName>
    <definedName name="IQ_TOTAL_DEPOSITS_FDIC" hidden="1">"c6342"</definedName>
    <definedName name="IQ_TOTAL_EMPLOYEES_FDIC" hidden="1">"c6355"</definedName>
    <definedName name="IQ_TOTAL_LIAB_EQUITY_FDIC" hidden="1">"c6354"</definedName>
    <definedName name="IQ_TOTAL_LIABILITIES_FDIC" hidden="1">"c6348"</definedName>
    <definedName name="IQ_TOTAL_RECOVERIES_FDIC" hidden="1">"c6622"</definedName>
    <definedName name="IQ_TOTAL_REV_BNK_FDIC" hidden="1">"c6786"</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ED_COMMITMENTS_FDIC" hidden="1">"c6536"</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 hidden="1">50000</definedName>
    <definedName name="IQ_WRITTEN_OPTION_CONTRACTS_FDIC" hidden="1">"c6509"</definedName>
    <definedName name="IQ_WRITTEN_OPTION_CONTRACTS_FX_RISK_FDIC" hidden="1">"c6514"</definedName>
    <definedName name="IQ_WRITTEN_OPTION_CONTRACTS_NON_FX_IR_FDIC" hidden="1">"c6519"</definedName>
    <definedName name="IQ_YTD" hidden="1">3000</definedName>
    <definedName name="MPS_Overlay" localSheetId="1">#REF!</definedName>
    <definedName name="MPS_Overlay" localSheetId="10">#REF!</definedName>
    <definedName name="MPS_Overlay" localSheetId="19">#REF!</definedName>
    <definedName name="MPS_Overlay" localSheetId="2">#REF!</definedName>
    <definedName name="MPS_Overlay" localSheetId="3">#REF!</definedName>
    <definedName name="MPS_Overlay" localSheetId="4">#REF!</definedName>
    <definedName name="MPS_Overlay" localSheetId="8">#REF!</definedName>
    <definedName name="MPS_Overlay" localSheetId="9">#REF!</definedName>
    <definedName name="MPS_Overlay" localSheetId="0">#REF!</definedName>
    <definedName name="MPS_Overlay">#REF!</definedName>
    <definedName name="_xlnm.Print_Area" localSheetId="1">'1 NMSO Print Requirements '!$B$1:$R$22</definedName>
    <definedName name="_xlnm.Print_Area" localSheetId="2">'2 NMSO Scanner Requirements '!$A$1:$K$8</definedName>
    <definedName name="_xlnm.Print_Titles" localSheetId="13">'13 KM NMSO Print Scan Cat TCO'!$1:$1</definedName>
    <definedName name="_xlnm.Print_Titles" localSheetId="15">'15 RI NMSO Print Scan Cat TCO'!$1:$1</definedName>
    <definedName name="_xlnm.Print_Titles" localSheetId="17">'17 XE NMSO Print Scan Cat TCO'!$1:$1</definedName>
    <definedName name="_xlnm.Print_Titles" localSheetId="8">'8 KMBS Add-On Catalogue'!$7:$8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5" i="66" l="1"/>
  <c r="G32" i="82"/>
  <c r="G33" i="82"/>
  <c r="G34" i="82"/>
  <c r="G35" i="82"/>
  <c r="G36" i="82"/>
  <c r="G31" i="82"/>
  <c r="J31" i="82" l="1"/>
  <c r="J32" i="82"/>
  <c r="J33" i="82"/>
  <c r="J34" i="82"/>
  <c r="J35" i="82"/>
  <c r="J36" i="82"/>
  <c r="J30" i="82"/>
  <c r="J29" i="82"/>
  <c r="G30" i="82" l="1"/>
  <c r="G28" i="82"/>
  <c r="G29" i="82"/>
  <c r="D21" i="63"/>
  <c r="G25" i="82" l="1"/>
  <c r="G26" i="82"/>
  <c r="G27" i="82"/>
  <c r="G24" i="82"/>
  <c r="GO29" i="83" l="1"/>
  <c r="GS29" i="83" s="1"/>
  <c r="GP29" i="83"/>
  <c r="GT29" i="83"/>
  <c r="GW29" i="83"/>
  <c r="GZ29" i="83" s="1"/>
  <c r="HD29" i="83" s="1"/>
  <c r="GX29" i="83"/>
  <c r="HA29" i="83"/>
  <c r="HE29" i="83" s="1"/>
  <c r="GO30" i="83"/>
  <c r="GS30" i="83" s="1"/>
  <c r="GP30" i="83"/>
  <c r="GT30" i="83" s="1"/>
  <c r="GW30" i="83"/>
  <c r="GX30" i="83"/>
  <c r="HA30" i="83" s="1"/>
  <c r="HE30" i="83" s="1"/>
  <c r="GZ30" i="83"/>
  <c r="HD30" i="83" s="1"/>
  <c r="GO31" i="83"/>
  <c r="GS31" i="83" s="1"/>
  <c r="GP31" i="83"/>
  <c r="GT31" i="83"/>
  <c r="GW31" i="83"/>
  <c r="GZ31" i="83" s="1"/>
  <c r="HD31" i="83" s="1"/>
  <c r="GX31" i="83"/>
  <c r="HA31" i="83"/>
  <c r="HE31" i="83" s="1"/>
  <c r="GO32" i="83"/>
  <c r="GS32" i="83" s="1"/>
  <c r="GP32" i="83"/>
  <c r="GT32" i="83" s="1"/>
  <c r="GW32" i="83"/>
  <c r="GX32" i="83"/>
  <c r="HA32" i="83" s="1"/>
  <c r="HE32" i="83" s="1"/>
  <c r="GZ32" i="83"/>
  <c r="HD32" i="83" s="1"/>
  <c r="GO33" i="83"/>
  <c r="GS33" i="83" s="1"/>
  <c r="GP33" i="83"/>
  <c r="GT33" i="83" s="1"/>
  <c r="GW33" i="83"/>
  <c r="GZ33" i="83" s="1"/>
  <c r="HD33" i="83" s="1"/>
  <c r="GX33" i="83"/>
  <c r="HA33" i="83" s="1"/>
  <c r="HE33" i="83" s="1"/>
  <c r="GB29" i="83"/>
  <c r="GC29" i="83" s="1"/>
  <c r="GD29" i="83" s="1"/>
  <c r="GF29" i="83"/>
  <c r="GG29" i="83" s="1"/>
  <c r="GB30" i="83"/>
  <c r="GC30" i="83"/>
  <c r="GD30" i="83" s="1"/>
  <c r="GF30" i="83"/>
  <c r="GG30" i="83" s="1"/>
  <c r="GB31" i="83"/>
  <c r="GC31" i="83"/>
  <c r="GD31" i="83" s="1"/>
  <c r="GF31" i="83"/>
  <c r="GG31" i="83" s="1"/>
  <c r="GB32" i="83"/>
  <c r="GC32" i="83" s="1"/>
  <c r="GD32" i="83" s="1"/>
  <c r="GF32" i="83"/>
  <c r="GG32" i="83"/>
  <c r="GB33" i="83"/>
  <c r="GC33" i="83" s="1"/>
  <c r="GD33" i="83" s="1"/>
  <c r="FJ6" i="83"/>
  <c r="FJ7" i="83"/>
  <c r="FJ8" i="83"/>
  <c r="FJ9" i="83"/>
  <c r="FJ10" i="83"/>
  <c r="FJ11" i="83"/>
  <c r="FJ12" i="83"/>
  <c r="FJ13" i="83"/>
  <c r="FJ14" i="83"/>
  <c r="FJ15" i="83"/>
  <c r="FJ16" i="83"/>
  <c r="FJ17" i="83"/>
  <c r="FJ18" i="83"/>
  <c r="FJ19" i="83"/>
  <c r="FJ20" i="83"/>
  <c r="FJ21" i="83"/>
  <c r="FJ22" i="83"/>
  <c r="FJ23" i="83"/>
  <c r="FJ24" i="83"/>
  <c r="FJ25" i="83"/>
  <c r="FJ26" i="83"/>
  <c r="FJ27" i="83"/>
  <c r="FJ28" i="83"/>
  <c r="FJ29" i="83"/>
  <c r="FJ30" i="83"/>
  <c r="FJ31" i="83"/>
  <c r="FJ32" i="83"/>
  <c r="FI6" i="83"/>
  <c r="FI7" i="83"/>
  <c r="FI8" i="83"/>
  <c r="FI9" i="83"/>
  <c r="FI10" i="83"/>
  <c r="FI11" i="83"/>
  <c r="FI12" i="83"/>
  <c r="FI13" i="83"/>
  <c r="FI14" i="83"/>
  <c r="FI15" i="83"/>
  <c r="FI16" i="83"/>
  <c r="FI17" i="83"/>
  <c r="FI18" i="83"/>
  <c r="FI19" i="83"/>
  <c r="FI20" i="83"/>
  <c r="FI21" i="83"/>
  <c r="FI22" i="83"/>
  <c r="FI23" i="83"/>
  <c r="FI24" i="83"/>
  <c r="FI25" i="83"/>
  <c r="FI26" i="83"/>
  <c r="FI27" i="83"/>
  <c r="FI28" i="83"/>
  <c r="FI29" i="83"/>
  <c r="FI30" i="83"/>
  <c r="FI31" i="83"/>
  <c r="FI32" i="83"/>
  <c r="FH15" i="83"/>
  <c r="FH26" i="83"/>
  <c r="FH31" i="83"/>
  <c r="FC6" i="83"/>
  <c r="FH6" i="83" s="1"/>
  <c r="FC7" i="83"/>
  <c r="FH7" i="83" s="1"/>
  <c r="FC8" i="83"/>
  <c r="FH8" i="83" s="1"/>
  <c r="FC9" i="83"/>
  <c r="FH9" i="83" s="1"/>
  <c r="FC10" i="83"/>
  <c r="FH10" i="83" s="1"/>
  <c r="FC11" i="83"/>
  <c r="FH11" i="83" s="1"/>
  <c r="FC12" i="83"/>
  <c r="FH12" i="83" s="1"/>
  <c r="FC13" i="83"/>
  <c r="FH13" i="83" s="1"/>
  <c r="FC14" i="83"/>
  <c r="FH14" i="83" s="1"/>
  <c r="FC15" i="83"/>
  <c r="FC16" i="83"/>
  <c r="FH16" i="83" s="1"/>
  <c r="FC17" i="83"/>
  <c r="FH17" i="83" s="1"/>
  <c r="FC18" i="83"/>
  <c r="FH18" i="83" s="1"/>
  <c r="FC19" i="83"/>
  <c r="FH19" i="83" s="1"/>
  <c r="FC20" i="83"/>
  <c r="FH20" i="83" s="1"/>
  <c r="FC21" i="83"/>
  <c r="FH21" i="83" s="1"/>
  <c r="FC22" i="83"/>
  <c r="FH22" i="83" s="1"/>
  <c r="FC23" i="83"/>
  <c r="FH23" i="83" s="1"/>
  <c r="FC24" i="83"/>
  <c r="FH24" i="83" s="1"/>
  <c r="FC25" i="83"/>
  <c r="FH25" i="83" s="1"/>
  <c r="FC26" i="83"/>
  <c r="FC27" i="83"/>
  <c r="FH27" i="83" s="1"/>
  <c r="FC28" i="83"/>
  <c r="FH28" i="83" s="1"/>
  <c r="FC29" i="83"/>
  <c r="FH29" i="83" s="1"/>
  <c r="FC30" i="83"/>
  <c r="FH30" i="83" s="1"/>
  <c r="FC31" i="83"/>
  <c r="FC32" i="83"/>
  <c r="FH32" i="83" s="1"/>
  <c r="FC33" i="83"/>
  <c r="FH33" i="83" s="1"/>
  <c r="EP6" i="83"/>
  <c r="EQ6" i="83"/>
  <c r="EP7" i="83"/>
  <c r="EQ7" i="83"/>
  <c r="EP8" i="83"/>
  <c r="EQ8" i="83"/>
  <c r="EP9" i="83"/>
  <c r="EQ9" i="83"/>
  <c r="EP10" i="83"/>
  <c r="EQ10" i="83"/>
  <c r="EP11" i="83"/>
  <c r="EQ11" i="83"/>
  <c r="EP12" i="83"/>
  <c r="EQ12" i="83"/>
  <c r="EP13" i="83"/>
  <c r="EQ13" i="83"/>
  <c r="EP14" i="83"/>
  <c r="EQ14" i="83"/>
  <c r="EP15" i="83"/>
  <c r="EQ15" i="83"/>
  <c r="EP16" i="83"/>
  <c r="EQ16" i="83"/>
  <c r="EP17" i="83"/>
  <c r="EQ17" i="83"/>
  <c r="EP18" i="83"/>
  <c r="EQ18" i="83"/>
  <c r="EP19" i="83"/>
  <c r="EQ19" i="83"/>
  <c r="EP20" i="83"/>
  <c r="EQ20" i="83"/>
  <c r="EP21" i="83"/>
  <c r="EQ21" i="83"/>
  <c r="EP22" i="83"/>
  <c r="EQ22" i="83"/>
  <c r="EP23" i="83"/>
  <c r="EQ23" i="83"/>
  <c r="EP24" i="83"/>
  <c r="EQ24" i="83"/>
  <c r="EP25" i="83"/>
  <c r="EQ25" i="83"/>
  <c r="EP26" i="83"/>
  <c r="EQ26" i="83"/>
  <c r="EP27" i="83"/>
  <c r="EQ27" i="83"/>
  <c r="EP28" i="83"/>
  <c r="EQ28" i="83"/>
  <c r="EP29" i="83"/>
  <c r="EQ29" i="83"/>
  <c r="EP30" i="83"/>
  <c r="EQ30" i="83"/>
  <c r="EP31" i="83"/>
  <c r="EQ31" i="83"/>
  <c r="EP32" i="83"/>
  <c r="EQ32" i="83"/>
  <c r="EP33" i="83"/>
  <c r="EQ33" i="83"/>
  <c r="FC5" i="83"/>
  <c r="FH5" i="83" s="1"/>
  <c r="FD5" i="83"/>
  <c r="FI5" i="83" s="1"/>
  <c r="FE5" i="83"/>
  <c r="FJ5" i="83" s="1"/>
  <c r="FD6" i="83"/>
  <c r="FE6" i="83"/>
  <c r="FD7" i="83"/>
  <c r="FE7" i="83"/>
  <c r="FD8" i="83"/>
  <c r="FE8" i="83"/>
  <c r="FD9" i="83"/>
  <c r="FE9" i="83"/>
  <c r="FD10" i="83"/>
  <c r="FE10" i="83"/>
  <c r="FD11" i="83"/>
  <c r="FE11" i="83"/>
  <c r="FD12" i="83"/>
  <c r="FE12" i="83"/>
  <c r="FD13" i="83"/>
  <c r="FE13" i="83"/>
  <c r="FD14" i="83"/>
  <c r="FE14" i="83"/>
  <c r="FD15" i="83"/>
  <c r="FE15" i="83"/>
  <c r="FD16" i="83"/>
  <c r="FE16" i="83"/>
  <c r="FD17" i="83"/>
  <c r="FE17" i="83"/>
  <c r="FD18" i="83"/>
  <c r="FE18" i="83"/>
  <c r="FD19" i="83"/>
  <c r="FE19" i="83"/>
  <c r="FD20" i="83"/>
  <c r="FE20" i="83"/>
  <c r="FD21" i="83"/>
  <c r="FE21" i="83"/>
  <c r="FD22" i="83"/>
  <c r="FE22" i="83"/>
  <c r="FD23" i="83"/>
  <c r="FE23" i="83"/>
  <c r="FD24" i="83"/>
  <c r="FE24" i="83"/>
  <c r="FD25" i="83"/>
  <c r="FE25" i="83"/>
  <c r="FD26" i="83"/>
  <c r="FE26" i="83"/>
  <c r="FD27" i="83"/>
  <c r="FE27" i="83"/>
  <c r="FD28" i="83"/>
  <c r="FE28" i="83"/>
  <c r="FD29" i="83"/>
  <c r="FE29" i="83"/>
  <c r="FD30" i="83"/>
  <c r="FE30" i="83"/>
  <c r="FD31" i="83"/>
  <c r="FE31" i="83"/>
  <c r="FD32" i="83"/>
  <c r="FE32" i="83"/>
  <c r="FD33" i="83"/>
  <c r="FI33" i="83" s="1"/>
  <c r="FE33" i="83"/>
  <c r="FJ33" i="83" s="1"/>
  <c r="GF33" i="83" l="1"/>
  <c r="GG33" i="83" s="1"/>
  <c r="GB6" i="83" l="1"/>
  <c r="GB7" i="83"/>
  <c r="GB8" i="83"/>
  <c r="GB9" i="83"/>
  <c r="GB10" i="83"/>
  <c r="GB11" i="83"/>
  <c r="GB12" i="83"/>
  <c r="GB13" i="83"/>
  <c r="GB14" i="83"/>
  <c r="GB15" i="83"/>
  <c r="GB16" i="83"/>
  <c r="GB17" i="83"/>
  <c r="GB18" i="83"/>
  <c r="GB19" i="83"/>
  <c r="GB20" i="83"/>
  <c r="GB21" i="83"/>
  <c r="GB22" i="83"/>
  <c r="GB23" i="83"/>
  <c r="GB24" i="83"/>
  <c r="GB25" i="83"/>
  <c r="GB26" i="83"/>
  <c r="GB27" i="83"/>
  <c r="GB28" i="83"/>
  <c r="GB5" i="83"/>
  <c r="FI34" i="83" l="1"/>
  <c r="FJ34" i="83"/>
  <c r="EQ5" i="83" l="1"/>
  <c r="GC19" i="83"/>
  <c r="GD19" i="83" s="1"/>
  <c r="GF5" i="83"/>
  <c r="GG5" i="83" s="1"/>
  <c r="GO6" i="83"/>
  <c r="GS6" i="83" s="1"/>
  <c r="GP6" i="83"/>
  <c r="GT6" i="83" s="1"/>
  <c r="GO7" i="83"/>
  <c r="GS7" i="83" s="1"/>
  <c r="GP7" i="83"/>
  <c r="GO8" i="83"/>
  <c r="GS8" i="83" s="1"/>
  <c r="GP8" i="83"/>
  <c r="GT8" i="83" s="1"/>
  <c r="GO9" i="83"/>
  <c r="GS9" i="83" s="1"/>
  <c r="GP9" i="83"/>
  <c r="GT9" i="83" s="1"/>
  <c r="GO10" i="83"/>
  <c r="GS10" i="83" s="1"/>
  <c r="GP10" i="83"/>
  <c r="GT10" i="83" s="1"/>
  <c r="GO11" i="83"/>
  <c r="GS11" i="83" s="1"/>
  <c r="GP11" i="83"/>
  <c r="GT11" i="83" s="1"/>
  <c r="GO12" i="83"/>
  <c r="GS12" i="83" s="1"/>
  <c r="GP12" i="83"/>
  <c r="GT12" i="83" s="1"/>
  <c r="GO13" i="83"/>
  <c r="GS13" i="83" s="1"/>
  <c r="GP13" i="83"/>
  <c r="GT13" i="83" s="1"/>
  <c r="GO14" i="83"/>
  <c r="GS14" i="83" s="1"/>
  <c r="GP14" i="83"/>
  <c r="GT14" i="83" s="1"/>
  <c r="GO15" i="83"/>
  <c r="GS15" i="83" s="1"/>
  <c r="GP15" i="83"/>
  <c r="GT15" i="83" s="1"/>
  <c r="GO16" i="83"/>
  <c r="GS16" i="83" s="1"/>
  <c r="GP16" i="83"/>
  <c r="GT16" i="83" s="1"/>
  <c r="GO17" i="83"/>
  <c r="GP17" i="83"/>
  <c r="GT17" i="83" s="1"/>
  <c r="GO18" i="83"/>
  <c r="GS18" i="83" s="1"/>
  <c r="GP18" i="83"/>
  <c r="GO19" i="83"/>
  <c r="GS19" i="83" s="1"/>
  <c r="GP19" i="83"/>
  <c r="GT19" i="83" s="1"/>
  <c r="GO20" i="83"/>
  <c r="GS20" i="83" s="1"/>
  <c r="GP20" i="83"/>
  <c r="GT20" i="83" s="1"/>
  <c r="GO21" i="83"/>
  <c r="GS21" i="83" s="1"/>
  <c r="GP21" i="83"/>
  <c r="GT21" i="83" s="1"/>
  <c r="GO22" i="83"/>
  <c r="GS22" i="83" s="1"/>
  <c r="GP22" i="83"/>
  <c r="GO23" i="83"/>
  <c r="GS23" i="83" s="1"/>
  <c r="GP23" i="83"/>
  <c r="GO24" i="83"/>
  <c r="GS24" i="83" s="1"/>
  <c r="GP24" i="83"/>
  <c r="GT24" i="83" s="1"/>
  <c r="GO25" i="83"/>
  <c r="GS25" i="83" s="1"/>
  <c r="GP25" i="83"/>
  <c r="GT25" i="83" s="1"/>
  <c r="GO26" i="83"/>
  <c r="GS26" i="83" s="1"/>
  <c r="GP26" i="83"/>
  <c r="GT26" i="83" s="1"/>
  <c r="GO27" i="83"/>
  <c r="GS27" i="83" s="1"/>
  <c r="GP27" i="83"/>
  <c r="GT27" i="83" s="1"/>
  <c r="GO28" i="83"/>
  <c r="GS28" i="83" s="1"/>
  <c r="GP28" i="83"/>
  <c r="GT28" i="83" s="1"/>
  <c r="GP5" i="83"/>
  <c r="GT5" i="83" s="1"/>
  <c r="GO5" i="83"/>
  <c r="GS5" i="83" s="1"/>
  <c r="GX28" i="83"/>
  <c r="GW28" i="83"/>
  <c r="GF28" i="83"/>
  <c r="GG28" i="83" s="1"/>
  <c r="GC28" i="83"/>
  <c r="GD28" i="83" s="1"/>
  <c r="GX27" i="83"/>
  <c r="GW27" i="83"/>
  <c r="GF27" i="83"/>
  <c r="GG27" i="83" s="1"/>
  <c r="GC27" i="83"/>
  <c r="GD27" i="83" s="1"/>
  <c r="GX26" i="83"/>
  <c r="GW26" i="83"/>
  <c r="GF26" i="83"/>
  <c r="GG26" i="83" s="1"/>
  <c r="GC26" i="83"/>
  <c r="GD26" i="83" s="1"/>
  <c r="GX25" i="83"/>
  <c r="GW25" i="83"/>
  <c r="GF25" i="83"/>
  <c r="GG25" i="83" s="1"/>
  <c r="GC25" i="83"/>
  <c r="GD25" i="83" s="1"/>
  <c r="GX24" i="83"/>
  <c r="GW24" i="83"/>
  <c r="GF24" i="83"/>
  <c r="GG24" i="83" s="1"/>
  <c r="GC24" i="83"/>
  <c r="GD24" i="83" s="1"/>
  <c r="GX23" i="83"/>
  <c r="GW23" i="83"/>
  <c r="GT23" i="83"/>
  <c r="GF23" i="83"/>
  <c r="GG23" i="83" s="1"/>
  <c r="GC23" i="83"/>
  <c r="GD23" i="83" s="1"/>
  <c r="GX22" i="83"/>
  <c r="GW22" i="83"/>
  <c r="GT22" i="83"/>
  <c r="GF22" i="83"/>
  <c r="GG22" i="83" s="1"/>
  <c r="GC22" i="83"/>
  <c r="GD22" i="83" s="1"/>
  <c r="GX21" i="83"/>
  <c r="GW21" i="83"/>
  <c r="GF21" i="83"/>
  <c r="GG21" i="83" s="1"/>
  <c r="GC21" i="83"/>
  <c r="GD21" i="83" s="1"/>
  <c r="GX20" i="83"/>
  <c r="GW20" i="83"/>
  <c r="GF20" i="83"/>
  <c r="GG20" i="83" s="1"/>
  <c r="GC20" i="83"/>
  <c r="GD20" i="83" s="1"/>
  <c r="GX19" i="83"/>
  <c r="GW19" i="83"/>
  <c r="GF19" i="83"/>
  <c r="GG19" i="83" s="1"/>
  <c r="GX18" i="83"/>
  <c r="GW18" i="83"/>
  <c r="GT18" i="83"/>
  <c r="GF18" i="83"/>
  <c r="GG18" i="83" s="1"/>
  <c r="GC18" i="83"/>
  <c r="GD18" i="83" s="1"/>
  <c r="GX17" i="83"/>
  <c r="GW17" i="83"/>
  <c r="GS17" i="83"/>
  <c r="GF17" i="83"/>
  <c r="GG17" i="83" s="1"/>
  <c r="GC17" i="83"/>
  <c r="GD17" i="83" s="1"/>
  <c r="GX16" i="83"/>
  <c r="GW16" i="83"/>
  <c r="GF16" i="83"/>
  <c r="GG16" i="83" s="1"/>
  <c r="GC16" i="83"/>
  <c r="GD16" i="83" s="1"/>
  <c r="GX15" i="83"/>
  <c r="GW15" i="83"/>
  <c r="GF15" i="83"/>
  <c r="GG15" i="83" s="1"/>
  <c r="GC15" i="83"/>
  <c r="GD15" i="83" s="1"/>
  <c r="GX14" i="83"/>
  <c r="GW14" i="83"/>
  <c r="GF14" i="83"/>
  <c r="GG14" i="83" s="1"/>
  <c r="GC14" i="83"/>
  <c r="GD14" i="83" s="1"/>
  <c r="GX13" i="83"/>
  <c r="GW13" i="83"/>
  <c r="GF13" i="83"/>
  <c r="GG13" i="83" s="1"/>
  <c r="GC13" i="83"/>
  <c r="GD13" i="83" s="1"/>
  <c r="GX12" i="83"/>
  <c r="GW12" i="83"/>
  <c r="GF12" i="83"/>
  <c r="GG12" i="83" s="1"/>
  <c r="GC12" i="83"/>
  <c r="GD12" i="83" s="1"/>
  <c r="GX11" i="83"/>
  <c r="GW11" i="83"/>
  <c r="GF11" i="83"/>
  <c r="GG11" i="83" s="1"/>
  <c r="GC11" i="83"/>
  <c r="GD11" i="83" s="1"/>
  <c r="GX10" i="83"/>
  <c r="GW10" i="83"/>
  <c r="GF10" i="83"/>
  <c r="GG10" i="83" s="1"/>
  <c r="GC10" i="83"/>
  <c r="GD10" i="83" s="1"/>
  <c r="GX9" i="83"/>
  <c r="GW9" i="83"/>
  <c r="GF9" i="83"/>
  <c r="GG9" i="83" s="1"/>
  <c r="GC9" i="83"/>
  <c r="GD9" i="83" s="1"/>
  <c r="GX8" i="83"/>
  <c r="GW8" i="83"/>
  <c r="GF8" i="83"/>
  <c r="GG8" i="83" s="1"/>
  <c r="GC8" i="83"/>
  <c r="GD8" i="83" s="1"/>
  <c r="GX7" i="83"/>
  <c r="GW7" i="83"/>
  <c r="GT7" i="83"/>
  <c r="GF7" i="83"/>
  <c r="GG7" i="83" s="1"/>
  <c r="GC7" i="83"/>
  <c r="GD7" i="83" s="1"/>
  <c r="GX6" i="83"/>
  <c r="GW6" i="83"/>
  <c r="GZ6" i="83" s="1"/>
  <c r="HD6" i="83" s="1"/>
  <c r="GF6" i="83"/>
  <c r="GG6" i="83" s="1"/>
  <c r="GX5" i="83"/>
  <c r="GW5" i="83"/>
  <c r="H31" i="47"/>
  <c r="H38" i="47" s="1"/>
  <c r="H32" i="47"/>
  <c r="D36" i="47"/>
  <c r="H36" i="47"/>
  <c r="H37" i="47"/>
  <c r="H39" i="47"/>
  <c r="G40" i="47"/>
  <c r="G41" i="47"/>
  <c r="G22" i="82"/>
  <c r="H22" i="82" s="1"/>
  <c r="G23" i="82"/>
  <c r="H24" i="82"/>
  <c r="H26" i="82"/>
  <c r="H27" i="82"/>
  <c r="H29" i="82"/>
  <c r="H35" i="82"/>
  <c r="G21" i="82"/>
  <c r="H30" i="82"/>
  <c r="H34" i="82"/>
  <c r="H36" i="82"/>
  <c r="G20" i="82"/>
  <c r="H10" i="67"/>
  <c r="F10" i="67"/>
  <c r="O5" i="63"/>
  <c r="O6" i="63"/>
  <c r="O7" i="63"/>
  <c r="O4" i="63"/>
  <c r="D7" i="63"/>
  <c r="D8" i="63"/>
  <c r="D9" i="63"/>
  <c r="D10" i="63"/>
  <c r="D11" i="63"/>
  <c r="D12" i="63"/>
  <c r="D13" i="63"/>
  <c r="D14" i="63"/>
  <c r="D15" i="63"/>
  <c r="D16" i="63"/>
  <c r="D17" i="63"/>
  <c r="D18" i="63"/>
  <c r="D19" i="63"/>
  <c r="D20" i="63"/>
  <c r="D6" i="63"/>
  <c r="D5" i="63"/>
  <c r="V6" i="62"/>
  <c r="U6" i="66"/>
  <c r="P5" i="67"/>
  <c r="P4" i="67"/>
  <c r="H18" i="67"/>
  <c r="E19" i="66"/>
  <c r="F19" i="66"/>
  <c r="F18" i="67"/>
  <c r="E10" i="62"/>
  <c r="AE7" i="84"/>
  <c r="AF7" i="84"/>
  <c r="AG7" i="84"/>
  <c r="AE8" i="84"/>
  <c r="AF8" i="84"/>
  <c r="AG8" i="84"/>
  <c r="AE9" i="84"/>
  <c r="AF9" i="84"/>
  <c r="AG9" i="84"/>
  <c r="AE10" i="84"/>
  <c r="AF10" i="84"/>
  <c r="AG10" i="84"/>
  <c r="AE11" i="84"/>
  <c r="AF11" i="84"/>
  <c r="X11" i="84"/>
  <c r="AG11" i="84"/>
  <c r="AE12" i="84"/>
  <c r="AF12" i="84"/>
  <c r="AG12" i="84"/>
  <c r="AE13" i="84"/>
  <c r="AF13" i="84"/>
  <c r="AG13" i="84"/>
  <c r="AE14" i="84"/>
  <c r="AF14" i="84"/>
  <c r="AG14" i="84"/>
  <c r="AE15" i="84"/>
  <c r="AF15" i="84"/>
  <c r="AG15" i="84"/>
  <c r="AE16" i="84"/>
  <c r="AF16" i="84"/>
  <c r="X16" i="84"/>
  <c r="H15" i="67"/>
  <c r="F15" i="67"/>
  <c r="AG16" i="84"/>
  <c r="AE17" i="84"/>
  <c r="AF17" i="84"/>
  <c r="AG17" i="84"/>
  <c r="AE18" i="84"/>
  <c r="AF18" i="84"/>
  <c r="AG18" i="84"/>
  <c r="AE19" i="84"/>
  <c r="AF19" i="84"/>
  <c r="X19" i="84"/>
  <c r="AG19" i="84"/>
  <c r="AE20" i="84"/>
  <c r="AF20" i="84"/>
  <c r="AG20" i="84"/>
  <c r="AE21" i="84"/>
  <c r="AF21" i="84"/>
  <c r="AG21" i="84"/>
  <c r="AE22" i="84"/>
  <c r="AF22" i="84"/>
  <c r="AG22" i="84"/>
  <c r="AG6" i="84"/>
  <c r="AF6" i="84"/>
  <c r="X6" i="84"/>
  <c r="AE6" i="84"/>
  <c r="M8" i="84"/>
  <c r="N8" i="84"/>
  <c r="O8" i="84"/>
  <c r="K8" i="83"/>
  <c r="GC6" i="83" s="1"/>
  <c r="GD6" i="83" s="1"/>
  <c r="G12" i="82"/>
  <c r="G13" i="82"/>
  <c r="H13" i="82"/>
  <c r="G14" i="82"/>
  <c r="H14" i="82"/>
  <c r="G15" i="82"/>
  <c r="H15" i="82"/>
  <c r="G16" i="82"/>
  <c r="H16" i="82"/>
  <c r="G17" i="82"/>
  <c r="G18" i="82"/>
  <c r="G19" i="82"/>
  <c r="G11" i="82"/>
  <c r="EE6" i="83"/>
  <c r="EE7" i="83"/>
  <c r="EE8" i="83"/>
  <c r="EE9" i="83"/>
  <c r="EE10" i="83"/>
  <c r="EE11" i="83"/>
  <c r="EE12" i="83"/>
  <c r="EE13" i="83"/>
  <c r="EE14" i="83"/>
  <c r="EE15" i="83"/>
  <c r="EE16" i="83"/>
  <c r="EE17" i="83"/>
  <c r="EE18" i="83"/>
  <c r="EE19" i="83"/>
  <c r="EE20" i="83"/>
  <c r="EE21" i="83"/>
  <c r="EE22" i="83"/>
  <c r="EE23" i="83"/>
  <c r="EE24" i="83"/>
  <c r="EE25" i="83"/>
  <c r="EE26" i="83"/>
  <c r="EE27" i="83"/>
  <c r="EE28" i="83"/>
  <c r="EE29" i="83"/>
  <c r="EE30" i="83"/>
  <c r="EE31" i="83"/>
  <c r="EE32" i="83"/>
  <c r="EE33" i="83"/>
  <c r="CB7" i="83"/>
  <c r="CH7" i="83" s="1"/>
  <c r="CB10" i="83"/>
  <c r="CH10" i="83" s="1"/>
  <c r="CB11" i="83"/>
  <c r="CE11" i="83" s="1"/>
  <c r="CB12" i="83"/>
  <c r="CE12" i="83" s="1"/>
  <c r="CB13" i="83"/>
  <c r="CE13" i="83" s="1"/>
  <c r="CB14" i="83"/>
  <c r="CE14" i="83" s="1"/>
  <c r="CB15" i="83"/>
  <c r="CH15" i="83" s="1"/>
  <c r="CB16" i="83"/>
  <c r="CE16" i="83" s="1"/>
  <c r="CB17" i="83"/>
  <c r="CH17" i="83" s="1"/>
  <c r="CB18" i="83"/>
  <c r="CE18" i="83" s="1"/>
  <c r="CB19" i="83"/>
  <c r="CE19" i="83" s="1"/>
  <c r="CB20" i="83"/>
  <c r="CH20" i="83" s="1"/>
  <c r="CB21" i="83"/>
  <c r="CE21" i="83" s="1"/>
  <c r="CB22" i="83"/>
  <c r="CH22" i="83" s="1"/>
  <c r="CB23" i="83"/>
  <c r="CE23" i="83" s="1"/>
  <c r="CB24" i="83"/>
  <c r="CH24" i="83" s="1"/>
  <c r="CB25" i="83"/>
  <c r="CH25" i="83" s="1"/>
  <c r="CB26" i="83"/>
  <c r="CE26" i="83" s="1"/>
  <c r="CB27" i="83"/>
  <c r="CE27" i="83" s="1"/>
  <c r="CB28" i="83"/>
  <c r="CE28" i="83" s="1"/>
  <c r="CB29" i="83"/>
  <c r="CH29" i="83" s="1"/>
  <c r="CB30" i="83"/>
  <c r="CH30" i="83" s="1"/>
  <c r="CB31" i="83"/>
  <c r="CE31" i="83" s="1"/>
  <c r="CB32" i="83"/>
  <c r="CH32" i="83" s="1"/>
  <c r="CB33" i="83"/>
  <c r="CH33" i="83" s="1"/>
  <c r="BX7" i="83"/>
  <c r="CC7" i="83" s="1"/>
  <c r="BY7" i="83"/>
  <c r="CD7" i="83" s="1"/>
  <c r="BX10" i="83"/>
  <c r="CC10" i="83" s="1"/>
  <c r="BY10" i="83"/>
  <c r="CD10" i="83" s="1"/>
  <c r="BX11" i="83"/>
  <c r="CC11" i="83" s="1"/>
  <c r="BY11" i="83"/>
  <c r="CD11" i="83" s="1"/>
  <c r="BX12" i="83"/>
  <c r="CC12" i="83" s="1"/>
  <c r="BY12" i="83"/>
  <c r="CD12" i="83" s="1"/>
  <c r="BX13" i="83"/>
  <c r="CC13" i="83" s="1"/>
  <c r="BY13" i="83"/>
  <c r="CD13" i="83" s="1"/>
  <c r="BX14" i="83"/>
  <c r="CC14" i="83" s="1"/>
  <c r="BY14" i="83"/>
  <c r="CD14" i="83" s="1"/>
  <c r="BX15" i="83"/>
  <c r="CC15" i="83" s="1"/>
  <c r="BY15" i="83"/>
  <c r="CD15" i="83" s="1"/>
  <c r="BX16" i="83"/>
  <c r="CC16" i="83" s="1"/>
  <c r="BY16" i="83"/>
  <c r="CD16" i="83" s="1"/>
  <c r="BX17" i="83"/>
  <c r="CC17" i="83" s="1"/>
  <c r="BY17" i="83"/>
  <c r="CD17" i="83" s="1"/>
  <c r="BX18" i="83"/>
  <c r="CC18" i="83" s="1"/>
  <c r="BY18" i="83"/>
  <c r="CD18" i="83" s="1"/>
  <c r="BX19" i="83"/>
  <c r="CC19" i="83" s="1"/>
  <c r="BY19" i="83"/>
  <c r="CD19" i="83" s="1"/>
  <c r="BX20" i="83"/>
  <c r="CC20" i="83" s="1"/>
  <c r="BY20" i="83"/>
  <c r="CD20" i="83" s="1"/>
  <c r="BX21" i="83"/>
  <c r="CC21" i="83" s="1"/>
  <c r="BY21" i="83"/>
  <c r="CD21" i="83" s="1"/>
  <c r="BX22" i="83"/>
  <c r="CC22" i="83" s="1"/>
  <c r="BY22" i="83"/>
  <c r="CD22" i="83" s="1"/>
  <c r="BX23" i="83"/>
  <c r="CC23" i="83" s="1"/>
  <c r="BY23" i="83"/>
  <c r="CD23" i="83" s="1"/>
  <c r="BX24" i="83"/>
  <c r="CC24" i="83" s="1"/>
  <c r="BY24" i="83"/>
  <c r="CD24" i="83" s="1"/>
  <c r="BX25" i="83"/>
  <c r="CC25" i="83" s="1"/>
  <c r="BY25" i="83"/>
  <c r="CD25" i="83" s="1"/>
  <c r="BX26" i="83"/>
  <c r="CC26" i="83" s="1"/>
  <c r="BY26" i="83"/>
  <c r="CD26" i="83" s="1"/>
  <c r="BX27" i="83"/>
  <c r="CC27" i="83" s="1"/>
  <c r="BY27" i="83"/>
  <c r="CD27" i="83" s="1"/>
  <c r="BX28" i="83"/>
  <c r="BY28" i="83"/>
  <c r="CD28" i="83" s="1"/>
  <c r="BX29" i="83"/>
  <c r="CC29" i="83" s="1"/>
  <c r="BY29" i="83"/>
  <c r="CD29" i="83" s="1"/>
  <c r="BX30" i="83"/>
  <c r="CC30" i="83" s="1"/>
  <c r="BY30" i="83"/>
  <c r="CD30" i="83" s="1"/>
  <c r="BX31" i="83"/>
  <c r="CC31" i="83" s="1"/>
  <c r="BY31" i="83"/>
  <c r="CD31" i="83" s="1"/>
  <c r="BX32" i="83"/>
  <c r="CC32" i="83" s="1"/>
  <c r="BY32" i="83"/>
  <c r="CD32" i="83" s="1"/>
  <c r="BX33" i="83"/>
  <c r="CC33" i="83" s="1"/>
  <c r="BY33" i="83"/>
  <c r="CD33" i="83" s="1"/>
  <c r="FM6" i="83"/>
  <c r="FS6" i="83" s="1"/>
  <c r="FM7" i="83"/>
  <c r="FP7" i="83" s="1"/>
  <c r="FM8" i="83"/>
  <c r="FP8" i="83" s="1"/>
  <c r="FM9" i="83"/>
  <c r="FS9" i="83" s="1"/>
  <c r="FM10" i="83"/>
  <c r="FS10" i="83" s="1"/>
  <c r="FM11" i="83"/>
  <c r="FS11" i="83" s="1"/>
  <c r="FM12" i="83"/>
  <c r="FP12" i="83" s="1"/>
  <c r="FM13" i="83"/>
  <c r="FS13" i="83" s="1"/>
  <c r="FM14" i="83"/>
  <c r="FP14" i="83" s="1"/>
  <c r="FM15" i="83"/>
  <c r="FS15" i="83" s="1"/>
  <c r="FM16" i="83"/>
  <c r="FS16" i="83" s="1"/>
  <c r="FM17" i="83"/>
  <c r="FS17" i="83" s="1"/>
  <c r="FM18" i="83"/>
  <c r="FS18" i="83" s="1"/>
  <c r="FM19" i="83"/>
  <c r="FP19" i="83" s="1"/>
  <c r="FM20" i="83"/>
  <c r="FS20" i="83" s="1"/>
  <c r="FM21" i="83"/>
  <c r="FP21" i="83" s="1"/>
  <c r="FM22" i="83"/>
  <c r="FS22" i="83" s="1"/>
  <c r="FM23" i="83"/>
  <c r="FS23" i="83" s="1"/>
  <c r="FM24" i="83"/>
  <c r="FP24" i="83" s="1"/>
  <c r="FM25" i="83"/>
  <c r="FP25" i="83" s="1"/>
  <c r="FM26" i="83"/>
  <c r="FS26" i="83" s="1"/>
  <c r="FM27" i="83"/>
  <c r="FM28" i="83"/>
  <c r="FP28" i="83" s="1"/>
  <c r="FM29" i="83"/>
  <c r="FS29" i="83" s="1"/>
  <c r="FM30" i="83"/>
  <c r="FM31" i="83"/>
  <c r="FS31" i="83" s="1"/>
  <c r="FM32" i="83"/>
  <c r="FS32" i="83" s="1"/>
  <c r="FM33" i="83"/>
  <c r="FP33" i="83" s="1"/>
  <c r="FO6" i="83"/>
  <c r="FO7" i="83"/>
  <c r="FO8" i="83"/>
  <c r="FO9" i="83"/>
  <c r="FO10" i="83"/>
  <c r="FO11" i="83"/>
  <c r="FO12" i="83"/>
  <c r="FO13" i="83"/>
  <c r="FO14" i="83"/>
  <c r="FO15" i="83"/>
  <c r="FO16" i="83"/>
  <c r="FO17" i="83"/>
  <c r="FO18" i="83"/>
  <c r="FO19" i="83"/>
  <c r="FO20" i="83"/>
  <c r="FO21" i="83"/>
  <c r="FO22" i="83"/>
  <c r="FO23" i="83"/>
  <c r="FO24" i="83"/>
  <c r="FO25" i="83"/>
  <c r="FO26" i="83"/>
  <c r="FO27" i="83"/>
  <c r="FO28" i="83"/>
  <c r="FO29" i="83"/>
  <c r="FO30" i="83"/>
  <c r="FO31" i="83"/>
  <c r="FO32" i="83"/>
  <c r="FO33" i="83"/>
  <c r="FG6" i="83"/>
  <c r="FN6" i="83" s="1"/>
  <c r="FG7" i="83"/>
  <c r="FN7" i="83" s="1"/>
  <c r="FG8" i="83"/>
  <c r="FN8" i="83" s="1"/>
  <c r="FG9" i="83"/>
  <c r="FN9" i="83" s="1"/>
  <c r="FG10" i="83"/>
  <c r="FN10" i="83" s="1"/>
  <c r="FG11" i="83"/>
  <c r="FN11" i="83" s="1"/>
  <c r="FG12" i="83"/>
  <c r="FN12" i="83" s="1"/>
  <c r="FG13" i="83"/>
  <c r="FN13" i="83" s="1"/>
  <c r="FG14" i="83"/>
  <c r="FN14" i="83" s="1"/>
  <c r="FG15" i="83"/>
  <c r="FN15" i="83" s="1"/>
  <c r="FG16" i="83"/>
  <c r="FN16" i="83" s="1"/>
  <c r="FG17" i="83"/>
  <c r="FN17" i="83" s="1"/>
  <c r="FG18" i="83"/>
  <c r="FN18" i="83" s="1"/>
  <c r="FG19" i="83"/>
  <c r="FN19" i="83" s="1"/>
  <c r="FG20" i="83"/>
  <c r="FN20" i="83" s="1"/>
  <c r="FG21" i="83"/>
  <c r="FN21" i="83" s="1"/>
  <c r="FG22" i="83"/>
  <c r="FN22" i="83" s="1"/>
  <c r="FG23" i="83"/>
  <c r="FN23" i="83" s="1"/>
  <c r="FG24" i="83"/>
  <c r="FN24" i="83" s="1"/>
  <c r="FG25" i="83"/>
  <c r="FN25" i="83" s="1"/>
  <c r="FG26" i="83"/>
  <c r="FN26" i="83" s="1"/>
  <c r="FG27" i="83"/>
  <c r="FN27" i="83" s="1"/>
  <c r="FG28" i="83"/>
  <c r="FN28" i="83" s="1"/>
  <c r="FG29" i="83"/>
  <c r="FN29" i="83" s="1"/>
  <c r="FG30" i="83"/>
  <c r="FN30" i="83" s="1"/>
  <c r="FG31" i="83"/>
  <c r="FN31" i="83" s="1"/>
  <c r="FG32" i="83"/>
  <c r="FN32" i="83" s="1"/>
  <c r="FG33" i="83"/>
  <c r="FN33" i="83" s="1"/>
  <c r="EP5" i="83"/>
  <c r="DA34" i="83"/>
  <c r="DO6" i="83"/>
  <c r="DO7" i="83"/>
  <c r="DO8" i="83"/>
  <c r="DO9" i="83"/>
  <c r="DO10" i="83"/>
  <c r="DO11" i="83"/>
  <c r="DO12" i="83"/>
  <c r="DO13" i="83"/>
  <c r="DO14" i="83"/>
  <c r="DO15" i="83"/>
  <c r="DO16" i="83"/>
  <c r="DO17" i="83"/>
  <c r="DO18" i="83"/>
  <c r="DO19" i="83"/>
  <c r="DO20" i="83"/>
  <c r="DO21" i="83"/>
  <c r="DO22" i="83"/>
  <c r="DO23" i="83"/>
  <c r="DO24" i="83"/>
  <c r="DO25" i="83"/>
  <c r="DO26" i="83"/>
  <c r="DO27" i="83"/>
  <c r="DO28" i="83"/>
  <c r="DO29" i="83"/>
  <c r="DO30" i="83"/>
  <c r="DO31" i="83"/>
  <c r="DO32" i="83"/>
  <c r="DO33" i="83"/>
  <c r="DB4" i="83"/>
  <c r="DC4" i="83"/>
  <c r="CX6" i="83"/>
  <c r="CX7" i="83"/>
  <c r="CX8" i="83"/>
  <c r="CX9" i="83"/>
  <c r="CX10" i="83"/>
  <c r="CX11" i="83"/>
  <c r="CX12" i="83"/>
  <c r="CX13" i="83"/>
  <c r="CX14" i="83"/>
  <c r="CX15" i="83"/>
  <c r="CX16" i="83"/>
  <c r="CX17" i="83"/>
  <c r="CX18" i="83"/>
  <c r="CX19" i="83"/>
  <c r="CX20" i="83"/>
  <c r="CX21" i="83"/>
  <c r="CX22" i="83"/>
  <c r="CX23" i="83"/>
  <c r="CX24" i="83"/>
  <c r="CX25" i="83"/>
  <c r="CX26" i="83"/>
  <c r="CX27" i="83"/>
  <c r="CX28" i="83"/>
  <c r="CX29" i="83"/>
  <c r="CX30" i="83"/>
  <c r="CX31" i="83"/>
  <c r="CX32" i="83"/>
  <c r="CX33" i="83"/>
  <c r="CX5" i="83"/>
  <c r="AA9" i="84"/>
  <c r="AB7" i="84"/>
  <c r="AC6" i="84"/>
  <c r="AA6" i="84"/>
  <c r="J10" i="83"/>
  <c r="K7" i="83"/>
  <c r="B7" i="83"/>
  <c r="F6" i="83"/>
  <c r="H5" i="83"/>
  <c r="K4" i="83"/>
  <c r="AA11" i="84"/>
  <c r="AB20" i="84"/>
  <c r="AB8" i="84"/>
  <c r="AA20" i="84"/>
  <c r="AA16" i="84"/>
  <c r="AA12" i="84"/>
  <c r="AA8" i="84"/>
  <c r="AC22" i="84"/>
  <c r="AC20" i="84"/>
  <c r="AC18" i="84"/>
  <c r="AC16" i="84"/>
  <c r="AC14" i="84"/>
  <c r="AC12" i="84"/>
  <c r="AC10" i="84"/>
  <c r="AC8" i="84"/>
  <c r="AA19" i="84"/>
  <c r="AA15" i="84"/>
  <c r="AA7" i="84"/>
  <c r="AB22" i="84"/>
  <c r="AB18" i="84"/>
  <c r="AB16" i="84"/>
  <c r="AB14" i="84"/>
  <c r="AB12" i="84"/>
  <c r="AB10" i="84"/>
  <c r="AA22" i="84"/>
  <c r="AA18" i="84"/>
  <c r="AA14" i="84"/>
  <c r="AA10" i="84"/>
  <c r="AB6" i="84"/>
  <c r="AC21" i="84"/>
  <c r="AC19" i="84"/>
  <c r="AC17" i="84"/>
  <c r="AC15" i="84"/>
  <c r="AC13" i="84"/>
  <c r="AC11" i="84"/>
  <c r="AC9" i="84"/>
  <c r="AC7" i="84"/>
  <c r="AA21" i="84"/>
  <c r="AA17" i="84"/>
  <c r="AA13" i="84"/>
  <c r="AB21" i="84"/>
  <c r="AB19" i="84"/>
  <c r="AB17" i="84"/>
  <c r="AB15" i="84"/>
  <c r="AB13" i="84"/>
  <c r="AB11" i="84"/>
  <c r="AB9" i="84"/>
  <c r="DB6" i="83"/>
  <c r="DB7" i="83"/>
  <c r="DB8" i="83"/>
  <c r="DB9" i="83"/>
  <c r="DB10" i="83"/>
  <c r="DB11" i="83"/>
  <c r="DB12" i="83"/>
  <c r="DB13" i="83"/>
  <c r="DB14" i="83"/>
  <c r="DB15" i="83"/>
  <c r="DB16" i="83"/>
  <c r="DB17" i="83"/>
  <c r="DB18" i="83"/>
  <c r="DB19" i="83"/>
  <c r="DB20" i="83"/>
  <c r="DB21" i="83"/>
  <c r="DB22" i="83"/>
  <c r="DB23" i="83"/>
  <c r="DB24" i="83"/>
  <c r="DB25" i="83"/>
  <c r="DB26" i="83"/>
  <c r="DB27" i="83"/>
  <c r="DB28" i="83"/>
  <c r="DB29" i="83"/>
  <c r="DB30" i="83"/>
  <c r="DB31" i="83"/>
  <c r="DB32" i="83"/>
  <c r="DB5" i="83"/>
  <c r="DC6" i="83"/>
  <c r="DC7" i="83"/>
  <c r="DC8" i="83"/>
  <c r="DC9" i="83"/>
  <c r="DC10" i="83"/>
  <c r="DC11" i="83"/>
  <c r="DC12" i="83"/>
  <c r="DC13" i="83"/>
  <c r="DC14" i="83"/>
  <c r="DC15" i="83"/>
  <c r="DC16" i="83"/>
  <c r="DC17" i="83"/>
  <c r="DC18" i="83"/>
  <c r="DC19" i="83"/>
  <c r="DC20" i="83"/>
  <c r="DC21" i="83"/>
  <c r="DC22" i="83"/>
  <c r="DC23" i="83"/>
  <c r="DC24" i="83"/>
  <c r="DC25" i="83"/>
  <c r="DC26" i="83"/>
  <c r="DC27" i="83"/>
  <c r="DC28" i="83"/>
  <c r="DC29" i="83"/>
  <c r="DC30" i="83"/>
  <c r="DC31" i="83"/>
  <c r="DC32" i="83"/>
  <c r="DC33" i="83"/>
  <c r="DC5" i="83"/>
  <c r="AR6" i="83"/>
  <c r="AS6" i="83" s="1"/>
  <c r="AT6" i="83" s="1"/>
  <c r="AR7" i="83"/>
  <c r="AR8" i="83"/>
  <c r="AR9" i="83"/>
  <c r="AR10" i="83"/>
  <c r="AR11" i="83"/>
  <c r="AR12" i="83"/>
  <c r="AR13" i="83"/>
  <c r="AR14" i="83"/>
  <c r="AS14" i="83" s="1"/>
  <c r="AT14" i="83" s="1"/>
  <c r="AR15" i="83"/>
  <c r="AR16" i="83"/>
  <c r="AR17" i="83"/>
  <c r="AR18" i="83"/>
  <c r="AS18" i="83" s="1"/>
  <c r="AT18" i="83" s="1"/>
  <c r="AR19" i="83"/>
  <c r="AR20" i="83"/>
  <c r="AR21" i="83"/>
  <c r="AR22" i="83"/>
  <c r="AS22" i="83" s="1"/>
  <c r="AT22" i="83" s="1"/>
  <c r="AR23" i="83"/>
  <c r="AR24" i="83"/>
  <c r="AR25" i="83"/>
  <c r="AR26" i="83"/>
  <c r="AS26" i="83" s="1"/>
  <c r="AT26" i="83" s="1"/>
  <c r="AR27" i="83"/>
  <c r="AR28" i="83"/>
  <c r="AR29" i="83"/>
  <c r="AR30" i="83"/>
  <c r="AS30" i="83" s="1"/>
  <c r="AT30" i="83" s="1"/>
  <c r="AR31" i="83"/>
  <c r="AR32" i="83"/>
  <c r="AR33" i="83"/>
  <c r="AR5" i="83"/>
  <c r="AS5" i="83" s="1"/>
  <c r="AT5" i="83" s="1"/>
  <c r="AO6" i="83"/>
  <c r="AO7" i="83"/>
  <c r="AO8" i="83"/>
  <c r="BX8" i="83"/>
  <c r="CC8" i="83" s="1"/>
  <c r="AO9" i="83"/>
  <c r="BX9" i="83"/>
  <c r="CC9" i="83" s="1"/>
  <c r="AO10" i="83"/>
  <c r="AO11" i="83"/>
  <c r="AO12" i="83"/>
  <c r="AO13" i="83"/>
  <c r="AO14" i="83"/>
  <c r="AO15" i="83"/>
  <c r="AP15" i="83" s="1"/>
  <c r="AQ15" i="83" s="1"/>
  <c r="AO16" i="83"/>
  <c r="AO17" i="83"/>
  <c r="AO18" i="83"/>
  <c r="AO19" i="83"/>
  <c r="AO20" i="83"/>
  <c r="AO21" i="83"/>
  <c r="AO22" i="83"/>
  <c r="AO23" i="83"/>
  <c r="AO24" i="83"/>
  <c r="AO25" i="83"/>
  <c r="AO26" i="83"/>
  <c r="AO27" i="83"/>
  <c r="AP27" i="83" s="1"/>
  <c r="AQ27" i="83" s="1"/>
  <c r="AO28" i="83"/>
  <c r="AO29" i="83"/>
  <c r="AO30" i="83"/>
  <c r="AO31" i="83"/>
  <c r="AP31" i="83" s="1"/>
  <c r="AQ31" i="83" s="1"/>
  <c r="AO32" i="83"/>
  <c r="AO33" i="83"/>
  <c r="AO5" i="83"/>
  <c r="AL6" i="83"/>
  <c r="AM6" i="83" s="1"/>
  <c r="AN6" i="83" s="1"/>
  <c r="AL7" i="83"/>
  <c r="AL8" i="83"/>
  <c r="AL9" i="83"/>
  <c r="AL10" i="83"/>
  <c r="AM10" i="83" s="1"/>
  <c r="AN10" i="83" s="1"/>
  <c r="AL11" i="83"/>
  <c r="AL12" i="83"/>
  <c r="AL13" i="83"/>
  <c r="AL14" i="83"/>
  <c r="AM14" i="83" s="1"/>
  <c r="AN14" i="83" s="1"/>
  <c r="AL15" i="83"/>
  <c r="AL16" i="83"/>
  <c r="AL17" i="83"/>
  <c r="AL18" i="83"/>
  <c r="AL19" i="83"/>
  <c r="AL20" i="83"/>
  <c r="AL21" i="83"/>
  <c r="AL22" i="83"/>
  <c r="AM22" i="83" s="1"/>
  <c r="AN22" i="83" s="1"/>
  <c r="AL23" i="83"/>
  <c r="AL24" i="83"/>
  <c r="AL25" i="83"/>
  <c r="AL26" i="83"/>
  <c r="AL27" i="83"/>
  <c r="AL28" i="83"/>
  <c r="AL29" i="83"/>
  <c r="AL30" i="83"/>
  <c r="AM30" i="83" s="1"/>
  <c r="AN30" i="83" s="1"/>
  <c r="AL31" i="83"/>
  <c r="AL32" i="83"/>
  <c r="AL33" i="83"/>
  <c r="AL5" i="83"/>
  <c r="AM5" i="83" s="1"/>
  <c r="AN5" i="83" s="1"/>
  <c r="W7" i="84"/>
  <c r="X7" i="84"/>
  <c r="Y7" i="84"/>
  <c r="W8" i="84"/>
  <c r="X8" i="84"/>
  <c r="Y8" i="84"/>
  <c r="W9" i="84"/>
  <c r="X9" i="84"/>
  <c r="Y9" i="84"/>
  <c r="W10" i="84"/>
  <c r="X10" i="84"/>
  <c r="Y10" i="84"/>
  <c r="W11" i="84"/>
  <c r="Y11" i="84"/>
  <c r="W12" i="84"/>
  <c r="X12" i="84"/>
  <c r="Y12" i="84"/>
  <c r="W13" i="84"/>
  <c r="X13" i="84"/>
  <c r="Y13" i="84"/>
  <c r="W14" i="84"/>
  <c r="X14" i="84"/>
  <c r="Y14" i="84"/>
  <c r="W15" i="84"/>
  <c r="X15" i="84"/>
  <c r="Y15" i="84"/>
  <c r="W16" i="84"/>
  <c r="Y16" i="84"/>
  <c r="W17" i="84"/>
  <c r="X17" i="84"/>
  <c r="Y17" i="84"/>
  <c r="W18" i="84"/>
  <c r="X18" i="84"/>
  <c r="Y18" i="84"/>
  <c r="W19" i="84"/>
  <c r="Y19" i="84"/>
  <c r="W20" i="84"/>
  <c r="X20" i="84"/>
  <c r="Y20" i="84"/>
  <c r="W21" i="84"/>
  <c r="X21" i="84"/>
  <c r="Y21" i="84"/>
  <c r="W22" i="84"/>
  <c r="X22" i="84"/>
  <c r="Y22" i="84"/>
  <c r="Y6" i="84"/>
  <c r="W6" i="84"/>
  <c r="M6" i="84"/>
  <c r="N6" i="84"/>
  <c r="O6" i="84"/>
  <c r="C13" i="84"/>
  <c r="C15" i="84"/>
  <c r="C17" i="84"/>
  <c r="D13" i="84"/>
  <c r="D15" i="84"/>
  <c r="D17" i="84"/>
  <c r="DY6" i="83"/>
  <c r="DY7" i="83"/>
  <c r="DY8" i="83"/>
  <c r="DY9" i="83"/>
  <c r="DY10" i="83"/>
  <c r="DY11" i="83"/>
  <c r="DY12" i="83"/>
  <c r="DY13" i="83"/>
  <c r="DY14" i="83"/>
  <c r="DY15" i="83"/>
  <c r="DY16" i="83"/>
  <c r="DY17" i="83"/>
  <c r="DY18" i="83"/>
  <c r="DY19" i="83"/>
  <c r="DY20" i="83"/>
  <c r="DY21" i="83"/>
  <c r="DY22" i="83"/>
  <c r="DY23" i="83"/>
  <c r="DY24" i="83"/>
  <c r="DY25" i="83"/>
  <c r="DY26" i="83"/>
  <c r="DY27" i="83"/>
  <c r="DY28" i="83"/>
  <c r="DY29" i="83"/>
  <c r="DY30" i="83"/>
  <c r="DY31" i="83"/>
  <c r="DY32" i="83"/>
  <c r="DY33" i="83"/>
  <c r="DY34" i="83"/>
  <c r="DY5" i="83"/>
  <c r="FG5" i="83" s="1"/>
  <c r="AU7" i="83"/>
  <c r="AU8" i="83"/>
  <c r="AU9" i="83"/>
  <c r="AU10" i="83"/>
  <c r="AU11" i="83"/>
  <c r="AU12" i="83"/>
  <c r="AV12" i="83" s="1"/>
  <c r="AW12" i="83" s="1"/>
  <c r="AU13" i="83"/>
  <c r="AU14" i="83"/>
  <c r="AU15" i="83"/>
  <c r="AU16" i="83"/>
  <c r="AU17" i="83"/>
  <c r="AU18" i="83"/>
  <c r="AU19" i="83"/>
  <c r="AU20" i="83"/>
  <c r="AU21" i="83"/>
  <c r="AU22" i="83"/>
  <c r="AU23" i="83"/>
  <c r="AU24" i="83"/>
  <c r="AV24" i="83" s="1"/>
  <c r="AW24" i="83" s="1"/>
  <c r="AU25" i="83"/>
  <c r="AU26" i="83"/>
  <c r="AU27" i="83"/>
  <c r="AU28" i="83"/>
  <c r="AV28" i="83" s="1"/>
  <c r="AW28" i="83" s="1"/>
  <c r="AU29" i="83"/>
  <c r="AU30" i="83"/>
  <c r="AU31" i="83"/>
  <c r="AU32" i="83"/>
  <c r="AV32" i="83" s="1"/>
  <c r="AW32" i="83" s="1"/>
  <c r="AU33" i="83"/>
  <c r="AU6" i="83"/>
  <c r="AU5" i="83"/>
  <c r="J8" i="82"/>
  <c r="K8" i="82"/>
  <c r="J9" i="82"/>
  <c r="K9" i="82"/>
  <c r="J10" i="82"/>
  <c r="K10" i="82"/>
  <c r="J11" i="82"/>
  <c r="K11" i="82"/>
  <c r="J12" i="82"/>
  <c r="K12" i="82"/>
  <c r="J13" i="82"/>
  <c r="K13" i="82"/>
  <c r="J14" i="82"/>
  <c r="K14" i="82"/>
  <c r="J15" i="82"/>
  <c r="K15" i="82"/>
  <c r="J16" i="82"/>
  <c r="K16" i="82"/>
  <c r="J17" i="82"/>
  <c r="K17" i="82"/>
  <c r="J18" i="82"/>
  <c r="K18" i="82"/>
  <c r="J19" i="82"/>
  <c r="K19" i="82" s="1"/>
  <c r="J20" i="82"/>
  <c r="K20" i="82" s="1"/>
  <c r="J21" i="82"/>
  <c r="K21" i="82" s="1"/>
  <c r="J22" i="82"/>
  <c r="K22" i="82" s="1"/>
  <c r="J23" i="82"/>
  <c r="K23" i="82" s="1"/>
  <c r="J24" i="82"/>
  <c r="K24" i="82" s="1"/>
  <c r="J25" i="82"/>
  <c r="K25" i="82" s="1"/>
  <c r="J26" i="82"/>
  <c r="K26" i="82" s="1"/>
  <c r="J27" i="82"/>
  <c r="K27" i="82" s="1"/>
  <c r="J28" i="82"/>
  <c r="K28" i="82" s="1"/>
  <c r="K29" i="82"/>
  <c r="K30" i="82"/>
  <c r="K31" i="82"/>
  <c r="K32" i="82"/>
  <c r="K33" i="82"/>
  <c r="K34" i="82"/>
  <c r="K35" i="82"/>
  <c r="K36" i="82"/>
  <c r="H31" i="82"/>
  <c r="H32" i="82"/>
  <c r="H33" i="82"/>
  <c r="G8" i="82"/>
  <c r="H8" i="82"/>
  <c r="G9" i="82"/>
  <c r="H9" i="82"/>
  <c r="G10" i="82"/>
  <c r="H11" i="82"/>
  <c r="H12" i="82"/>
  <c r="H17" i="82"/>
  <c r="H18" i="82"/>
  <c r="H21" i="82"/>
  <c r="H25" i="82"/>
  <c r="J7" i="82"/>
  <c r="K7" i="82"/>
  <c r="G7" i="82"/>
  <c r="H7" i="82"/>
  <c r="J6" i="82"/>
  <c r="K6" i="82" s="1"/>
  <c r="J5" i="82"/>
  <c r="G5" i="82"/>
  <c r="G6" i="82"/>
  <c r="H6" i="82" s="1"/>
  <c r="E2" i="65"/>
  <c r="P2" i="65" s="1"/>
  <c r="G2" i="64"/>
  <c r="V2" i="64" s="1"/>
  <c r="E2" i="63"/>
  <c r="P2" i="63" s="1"/>
  <c r="H2" i="62"/>
  <c r="W2" i="62" s="1"/>
  <c r="E2" i="67"/>
  <c r="P2" i="67" s="1"/>
  <c r="H2" i="66"/>
  <c r="W2" i="66" s="1"/>
  <c r="H1" i="41"/>
  <c r="AR1" i="41" s="1"/>
  <c r="G2" i="68"/>
  <c r="U2" i="68" s="1"/>
  <c r="AK6" i="83"/>
  <c r="EW34" i="83"/>
  <c r="EF34" i="83"/>
  <c r="DJ33" i="83"/>
  <c r="FB33" i="83" s="1"/>
  <c r="DI33" i="83"/>
  <c r="DA33" i="83"/>
  <c r="DS33" i="83" s="1"/>
  <c r="CZ33" i="83"/>
  <c r="EI33" i="83" s="1"/>
  <c r="CY33" i="83"/>
  <c r="EH33" i="83" s="1"/>
  <c r="EV32" i="83"/>
  <c r="DJ32" i="83"/>
  <c r="DI32" i="83"/>
  <c r="FA32" i="83" s="1"/>
  <c r="DA32" i="83"/>
  <c r="DS32" i="83" s="1"/>
  <c r="CZ32" i="83"/>
  <c r="EI32" i="83" s="1"/>
  <c r="CY32" i="83"/>
  <c r="EV31" i="83"/>
  <c r="DJ31" i="83"/>
  <c r="EK31" i="83" s="1"/>
  <c r="DI31" i="83"/>
  <c r="DA31" i="83"/>
  <c r="DV31" i="83" s="1"/>
  <c r="CZ31" i="83"/>
  <c r="EI31" i="83" s="1"/>
  <c r="CY31" i="83"/>
  <c r="EV30" i="83"/>
  <c r="DJ30" i="83"/>
  <c r="EK30" i="83" s="1"/>
  <c r="DI30" i="83"/>
  <c r="DA30" i="83"/>
  <c r="DP30" i="83" s="1"/>
  <c r="CZ30" i="83"/>
  <c r="CY30" i="83"/>
  <c r="EH30" i="83" s="1"/>
  <c r="EV29" i="83"/>
  <c r="DJ29" i="83"/>
  <c r="EK29" i="83" s="1"/>
  <c r="DI29" i="83"/>
  <c r="EJ29" i="83" s="1"/>
  <c r="DA29" i="83"/>
  <c r="DS29" i="83" s="1"/>
  <c r="CZ29" i="83"/>
  <c r="EI29" i="83" s="1"/>
  <c r="CY29" i="83"/>
  <c r="EH29" i="83" s="1"/>
  <c r="EV28" i="83"/>
  <c r="DJ28" i="83"/>
  <c r="DI28" i="83"/>
  <c r="FA28" i="83" s="1"/>
  <c r="DA28" i="83"/>
  <c r="CZ28" i="83"/>
  <c r="EI28" i="83" s="1"/>
  <c r="CY28" i="83"/>
  <c r="EH28" i="83" s="1"/>
  <c r="EV27" i="83"/>
  <c r="DJ27" i="83"/>
  <c r="FB27" i="83" s="1"/>
  <c r="DI27" i="83"/>
  <c r="EJ27" i="83" s="1"/>
  <c r="DA27" i="83"/>
  <c r="EG27" i="83" s="1"/>
  <c r="EM27" i="83" s="1"/>
  <c r="CZ27" i="83"/>
  <c r="EI27" i="83" s="1"/>
  <c r="CY27" i="83"/>
  <c r="EY27" i="83" s="1"/>
  <c r="EV26" i="83"/>
  <c r="DJ26" i="83"/>
  <c r="FB26" i="83" s="1"/>
  <c r="DI26" i="83"/>
  <c r="FA26" i="83" s="1"/>
  <c r="DA26" i="83"/>
  <c r="DV26" i="83" s="1"/>
  <c r="CZ26" i="83"/>
  <c r="CY26" i="83"/>
  <c r="EY26" i="83" s="1"/>
  <c r="EV25" i="83"/>
  <c r="DJ25" i="83"/>
  <c r="EK25" i="83" s="1"/>
  <c r="DI25" i="83"/>
  <c r="EJ25" i="83" s="1"/>
  <c r="DA25" i="83"/>
  <c r="CZ25" i="83"/>
  <c r="EI25" i="83" s="1"/>
  <c r="CY25" i="83"/>
  <c r="EY25" i="83" s="1"/>
  <c r="EV24" i="83"/>
  <c r="DJ24" i="83"/>
  <c r="FB24" i="83" s="1"/>
  <c r="DI24" i="83"/>
  <c r="EJ24" i="83" s="1"/>
  <c r="DA24" i="83"/>
  <c r="DP24" i="83" s="1"/>
  <c r="CZ24" i="83"/>
  <c r="EI24" i="83" s="1"/>
  <c r="CY24" i="83"/>
  <c r="EH24" i="83" s="1"/>
  <c r="EV23" i="83"/>
  <c r="DJ23" i="83"/>
  <c r="FB23" i="83" s="1"/>
  <c r="DI23" i="83"/>
  <c r="FA23" i="83" s="1"/>
  <c r="DA23" i="83"/>
  <c r="DP23" i="83" s="1"/>
  <c r="CZ23" i="83"/>
  <c r="CY23" i="83"/>
  <c r="EY23" i="83" s="1"/>
  <c r="EV22" i="83"/>
  <c r="DJ22" i="83"/>
  <c r="FB22" i="83" s="1"/>
  <c r="DI22" i="83"/>
  <c r="EJ22" i="83" s="1"/>
  <c r="DA22" i="83"/>
  <c r="DP22" i="83" s="1"/>
  <c r="CZ22" i="83"/>
  <c r="CY22" i="83"/>
  <c r="EV21" i="83"/>
  <c r="DJ21" i="83"/>
  <c r="FB21" i="83" s="1"/>
  <c r="DI21" i="83"/>
  <c r="FA21" i="83" s="1"/>
  <c r="DA21" i="83"/>
  <c r="EX21" i="83" s="1"/>
  <c r="CZ21" i="83"/>
  <c r="EZ21" i="83" s="1"/>
  <c r="CY21" i="83"/>
  <c r="EH21" i="83" s="1"/>
  <c r="EV20" i="83"/>
  <c r="DJ20" i="83"/>
  <c r="FB20" i="83" s="1"/>
  <c r="DI20" i="83"/>
  <c r="EJ20" i="83" s="1"/>
  <c r="DA20" i="83"/>
  <c r="DP20" i="83" s="1"/>
  <c r="CZ20" i="83"/>
  <c r="EI20" i="83" s="1"/>
  <c r="CY20" i="83"/>
  <c r="EV19" i="83"/>
  <c r="DJ19" i="83"/>
  <c r="FB19" i="83" s="1"/>
  <c r="DI19" i="83"/>
  <c r="FA19" i="83" s="1"/>
  <c r="DA19" i="83"/>
  <c r="DP19" i="83" s="1"/>
  <c r="CZ19" i="83"/>
  <c r="EI19" i="83" s="1"/>
  <c r="CY19" i="83"/>
  <c r="EY19" i="83" s="1"/>
  <c r="EV18" i="83"/>
  <c r="DJ18" i="83"/>
  <c r="FB18" i="83" s="1"/>
  <c r="DI18" i="83"/>
  <c r="DA18" i="83"/>
  <c r="EX18" i="83" s="1"/>
  <c r="CZ18" i="83"/>
  <c r="EI18" i="83" s="1"/>
  <c r="CY18" i="83"/>
  <c r="EV17" i="83"/>
  <c r="DJ17" i="83"/>
  <c r="FB17" i="83" s="1"/>
  <c r="DI17" i="83"/>
  <c r="EJ17" i="83" s="1"/>
  <c r="DA17" i="83"/>
  <c r="DS17" i="83" s="1"/>
  <c r="CZ17" i="83"/>
  <c r="EI17" i="83" s="1"/>
  <c r="CY17" i="83"/>
  <c r="EY17" i="83" s="1"/>
  <c r="EV16" i="83"/>
  <c r="DJ16" i="83"/>
  <c r="EK16" i="83" s="1"/>
  <c r="DI16" i="83"/>
  <c r="EJ16" i="83" s="1"/>
  <c r="DA16" i="83"/>
  <c r="DV16" i="83" s="1"/>
  <c r="CZ16" i="83"/>
  <c r="EI16" i="83" s="1"/>
  <c r="CY16" i="83"/>
  <c r="EY16" i="83" s="1"/>
  <c r="EV15" i="83"/>
  <c r="DJ15" i="83"/>
  <c r="EK15" i="83" s="1"/>
  <c r="DI15" i="83"/>
  <c r="EJ15" i="83" s="1"/>
  <c r="DA15" i="83"/>
  <c r="CZ15" i="83"/>
  <c r="EI15" i="83" s="1"/>
  <c r="CY15" i="83"/>
  <c r="EH15" i="83" s="1"/>
  <c r="EV14" i="83"/>
  <c r="DJ14" i="83"/>
  <c r="FB14" i="83" s="1"/>
  <c r="DI14" i="83"/>
  <c r="DA14" i="83"/>
  <c r="DS14" i="83" s="1"/>
  <c r="CZ14" i="83"/>
  <c r="CY14" i="83"/>
  <c r="EV13" i="83"/>
  <c r="DJ13" i="83"/>
  <c r="EK13" i="83" s="1"/>
  <c r="DI13" i="83"/>
  <c r="DA13" i="83"/>
  <c r="DS13" i="83" s="1"/>
  <c r="CZ13" i="83"/>
  <c r="EI13" i="83" s="1"/>
  <c r="CY13" i="83"/>
  <c r="EY13" i="83" s="1"/>
  <c r="EV12" i="83"/>
  <c r="DJ12" i="83"/>
  <c r="EK12" i="83" s="1"/>
  <c r="DI12" i="83"/>
  <c r="EJ12" i="83" s="1"/>
  <c r="DA12" i="83"/>
  <c r="DV12" i="83" s="1"/>
  <c r="CZ12" i="83"/>
  <c r="EI12" i="83" s="1"/>
  <c r="CY12" i="83"/>
  <c r="EY12" i="83" s="1"/>
  <c r="EV11" i="83"/>
  <c r="DJ11" i="83"/>
  <c r="EK11" i="83" s="1"/>
  <c r="DI11" i="83"/>
  <c r="DA11" i="83"/>
  <c r="DV11" i="83" s="1"/>
  <c r="CZ11" i="83"/>
  <c r="EI11" i="83" s="1"/>
  <c r="CY11" i="83"/>
  <c r="EV10" i="83"/>
  <c r="DJ10" i="83"/>
  <c r="DI10" i="83"/>
  <c r="EJ10" i="83" s="1"/>
  <c r="DA10" i="83"/>
  <c r="EX10" i="83" s="1"/>
  <c r="CZ10" i="83"/>
  <c r="EZ10" i="83" s="1"/>
  <c r="CY10" i="83"/>
  <c r="EV9" i="83"/>
  <c r="DJ9" i="83"/>
  <c r="EK9" i="83" s="1"/>
  <c r="DI9" i="83"/>
  <c r="EJ9" i="83" s="1"/>
  <c r="DA9" i="83"/>
  <c r="DP9" i="83" s="1"/>
  <c r="CZ9" i="83"/>
  <c r="CY9" i="83"/>
  <c r="EV8" i="83"/>
  <c r="DJ8" i="83"/>
  <c r="EK8" i="83" s="1"/>
  <c r="DI8" i="83"/>
  <c r="DA8" i="83"/>
  <c r="EX8" i="83" s="1"/>
  <c r="CZ8" i="83"/>
  <c r="EZ8" i="83" s="1"/>
  <c r="CY8" i="83"/>
  <c r="EY8" i="83" s="1"/>
  <c r="EV7" i="83"/>
  <c r="DJ7" i="83"/>
  <c r="FB7" i="83" s="1"/>
  <c r="DI7" i="83"/>
  <c r="DA7" i="83"/>
  <c r="DS7" i="83" s="1"/>
  <c r="CZ7" i="83"/>
  <c r="EI7" i="83" s="1"/>
  <c r="CY7" i="83"/>
  <c r="EY7" i="83" s="1"/>
  <c r="EV6" i="83"/>
  <c r="DJ6" i="83"/>
  <c r="DI6" i="83"/>
  <c r="DA6" i="83"/>
  <c r="DP6" i="83" s="1"/>
  <c r="CZ6" i="83"/>
  <c r="EZ6" i="83" s="1"/>
  <c r="CY6" i="83"/>
  <c r="EE5" i="83"/>
  <c r="DO5" i="83"/>
  <c r="EV5" i="83"/>
  <c r="DJ5" i="83"/>
  <c r="EK5" i="83" s="1"/>
  <c r="DI5" i="83"/>
  <c r="EJ5" i="83" s="1"/>
  <c r="DA5" i="83"/>
  <c r="DS5" i="83" s="1"/>
  <c r="CZ5" i="83"/>
  <c r="EZ5" i="83" s="1"/>
  <c r="CY5" i="83"/>
  <c r="EH5" i="83" s="1"/>
  <c r="BQ34" i="83"/>
  <c r="BB34" i="83"/>
  <c r="BV33" i="83"/>
  <c r="BU33" i="83"/>
  <c r="BT33" i="83"/>
  <c r="BS33" i="83"/>
  <c r="BR33" i="83"/>
  <c r="BP33" i="83"/>
  <c r="BG33" i="83"/>
  <c r="BF33" i="83"/>
  <c r="BE33" i="83"/>
  <c r="BD33" i="83"/>
  <c r="BC33" i="83"/>
  <c r="BI33" i="83" s="1"/>
  <c r="BA33" i="83"/>
  <c r="AK33" i="83"/>
  <c r="BV32" i="83"/>
  <c r="BU32" i="83"/>
  <c r="BT32" i="83"/>
  <c r="BS32" i="83"/>
  <c r="BR32" i="83"/>
  <c r="BP32" i="83"/>
  <c r="BG32" i="83"/>
  <c r="BF32" i="83"/>
  <c r="BE32" i="83"/>
  <c r="BD32" i="83"/>
  <c r="BC32" i="83"/>
  <c r="BI32" i="83" s="1"/>
  <c r="BA32" i="83"/>
  <c r="AK32" i="83"/>
  <c r="BV31" i="83"/>
  <c r="BU31" i="83"/>
  <c r="BT31" i="83"/>
  <c r="BS31" i="83"/>
  <c r="BR31" i="83"/>
  <c r="BP31" i="83"/>
  <c r="BG31" i="83"/>
  <c r="BF31" i="83"/>
  <c r="BE31" i="83"/>
  <c r="BD31" i="83"/>
  <c r="BC31" i="83"/>
  <c r="BI31" i="83" s="1"/>
  <c r="BA31" i="83"/>
  <c r="AK31" i="83"/>
  <c r="BV30" i="83"/>
  <c r="BU30" i="83"/>
  <c r="BT30" i="83"/>
  <c r="BS30" i="83"/>
  <c r="BR30" i="83"/>
  <c r="BP30" i="83"/>
  <c r="BG30" i="83"/>
  <c r="BF30" i="83"/>
  <c r="BE30" i="83"/>
  <c r="BD30" i="83"/>
  <c r="BC30" i="83"/>
  <c r="BI30" i="83" s="1"/>
  <c r="BA30" i="83"/>
  <c r="AK30" i="83"/>
  <c r="BV29" i="83"/>
  <c r="BU29" i="83"/>
  <c r="BT29" i="83"/>
  <c r="BS29" i="83"/>
  <c r="BR29" i="83"/>
  <c r="BP29" i="83"/>
  <c r="BG29" i="83"/>
  <c r="BF29" i="83"/>
  <c r="BE29" i="83"/>
  <c r="BD29" i="83"/>
  <c r="BC29" i="83"/>
  <c r="BI29" i="83" s="1"/>
  <c r="BA29" i="83"/>
  <c r="AK29" i="83"/>
  <c r="BV28" i="83"/>
  <c r="BU28" i="83"/>
  <c r="BT28" i="83"/>
  <c r="BS28" i="83"/>
  <c r="BR28" i="83"/>
  <c r="BP28" i="83"/>
  <c r="BG28" i="83"/>
  <c r="BF28" i="83"/>
  <c r="BE28" i="83"/>
  <c r="BD28" i="83"/>
  <c r="BC28" i="83"/>
  <c r="BI28" i="83" s="1"/>
  <c r="BA28" i="83"/>
  <c r="CC28" i="83"/>
  <c r="AK28" i="83"/>
  <c r="BV27" i="83"/>
  <c r="BU27" i="83"/>
  <c r="BT27" i="83"/>
  <c r="BS27" i="83"/>
  <c r="BR27" i="83"/>
  <c r="BP27" i="83"/>
  <c r="BG27" i="83"/>
  <c r="BF27" i="83"/>
  <c r="BE27" i="83"/>
  <c r="BD27" i="83"/>
  <c r="BC27" i="83"/>
  <c r="BI27" i="83" s="1"/>
  <c r="BA27" i="83"/>
  <c r="AK27" i="83"/>
  <c r="BV26" i="83"/>
  <c r="BU26" i="83"/>
  <c r="BT26" i="83"/>
  <c r="BS26" i="83"/>
  <c r="BR26" i="83"/>
  <c r="BP26" i="83"/>
  <c r="BG26" i="83"/>
  <c r="BF26" i="83"/>
  <c r="BE26" i="83"/>
  <c r="BD26" i="83"/>
  <c r="BC26" i="83"/>
  <c r="BI26" i="83" s="1"/>
  <c r="BA26" i="83"/>
  <c r="AK26" i="83"/>
  <c r="BV25" i="83"/>
  <c r="BU25" i="83"/>
  <c r="BT25" i="83"/>
  <c r="BS25" i="83"/>
  <c r="BR25" i="83"/>
  <c r="BP25" i="83"/>
  <c r="BG25" i="83"/>
  <c r="BF25" i="83"/>
  <c r="BE25" i="83"/>
  <c r="BD25" i="83"/>
  <c r="BC25" i="83"/>
  <c r="BI25" i="83" s="1"/>
  <c r="BA25" i="83"/>
  <c r="AK25" i="83"/>
  <c r="BV24" i="83"/>
  <c r="BU24" i="83"/>
  <c r="BT24" i="83"/>
  <c r="BS24" i="83"/>
  <c r="BR24" i="83"/>
  <c r="BP24" i="83"/>
  <c r="BG24" i="83"/>
  <c r="BF24" i="83"/>
  <c r="BE24" i="83"/>
  <c r="BD24" i="83"/>
  <c r="BC24" i="83"/>
  <c r="BI24" i="83" s="1"/>
  <c r="BA24" i="83"/>
  <c r="AK24" i="83"/>
  <c r="BV23" i="83"/>
  <c r="BU23" i="83"/>
  <c r="BT23" i="83"/>
  <c r="BS23" i="83"/>
  <c r="BR23" i="83"/>
  <c r="BP23" i="83"/>
  <c r="BG23" i="83"/>
  <c r="BF23" i="83"/>
  <c r="BE23" i="83"/>
  <c r="BD23" i="83"/>
  <c r="BC23" i="83"/>
  <c r="BI23" i="83" s="1"/>
  <c r="BA23" i="83"/>
  <c r="AK23" i="83"/>
  <c r="BV22" i="83"/>
  <c r="BU22" i="83"/>
  <c r="BT22" i="83"/>
  <c r="BS22" i="83"/>
  <c r="BR22" i="83"/>
  <c r="BP22" i="83"/>
  <c r="BG22" i="83"/>
  <c r="BF22" i="83"/>
  <c r="BE22" i="83"/>
  <c r="BD22" i="83"/>
  <c r="BC22" i="83"/>
  <c r="BI22" i="83" s="1"/>
  <c r="BA22" i="83"/>
  <c r="AK22" i="83"/>
  <c r="BV21" i="83"/>
  <c r="BU21" i="83"/>
  <c r="BT21" i="83"/>
  <c r="BS21" i="83"/>
  <c r="BR21" i="83"/>
  <c r="BP21" i="83"/>
  <c r="BG21" i="83"/>
  <c r="BF21" i="83"/>
  <c r="BE21" i="83"/>
  <c r="BD21" i="83"/>
  <c r="BC21" i="83"/>
  <c r="BI21" i="83" s="1"/>
  <c r="BA21" i="83"/>
  <c r="AK21" i="83"/>
  <c r="BV20" i="83"/>
  <c r="BU20" i="83"/>
  <c r="BT20" i="83"/>
  <c r="BS20" i="83"/>
  <c r="BR20" i="83"/>
  <c r="BP20" i="83"/>
  <c r="BG20" i="83"/>
  <c r="BF20" i="83"/>
  <c r="BE20" i="83"/>
  <c r="BD20" i="83"/>
  <c r="BC20" i="83"/>
  <c r="BI20" i="83" s="1"/>
  <c r="BA20" i="83"/>
  <c r="AK20" i="83"/>
  <c r="BV19" i="83"/>
  <c r="BU19" i="83"/>
  <c r="BT19" i="83"/>
  <c r="BS19" i="83"/>
  <c r="BR19" i="83"/>
  <c r="BP19" i="83"/>
  <c r="BG19" i="83"/>
  <c r="BF19" i="83"/>
  <c r="BE19" i="83"/>
  <c r="BD19" i="83"/>
  <c r="BC19" i="83"/>
  <c r="BI19" i="83" s="1"/>
  <c r="BA19" i="83"/>
  <c r="AK19" i="83"/>
  <c r="BV18" i="83"/>
  <c r="BU18" i="83"/>
  <c r="BT18" i="83"/>
  <c r="BS18" i="83"/>
  <c r="BR18" i="83"/>
  <c r="BP18" i="83"/>
  <c r="BG18" i="83"/>
  <c r="BF18" i="83"/>
  <c r="BE18" i="83"/>
  <c r="BD18" i="83"/>
  <c r="BC18" i="83"/>
  <c r="BI18" i="83" s="1"/>
  <c r="BA18" i="83"/>
  <c r="AK18" i="83"/>
  <c r="BV17" i="83"/>
  <c r="BU17" i="83"/>
  <c r="BT17" i="83"/>
  <c r="BS17" i="83"/>
  <c r="BR17" i="83"/>
  <c r="BP17" i="83"/>
  <c r="BG17" i="83"/>
  <c r="BF17" i="83"/>
  <c r="BE17" i="83"/>
  <c r="BD17" i="83"/>
  <c r="BC17" i="83"/>
  <c r="BI17" i="83" s="1"/>
  <c r="BA17" i="83"/>
  <c r="AK17" i="83"/>
  <c r="BV16" i="83"/>
  <c r="BU16" i="83"/>
  <c r="BT16" i="83"/>
  <c r="BS16" i="83"/>
  <c r="BR16" i="83"/>
  <c r="BP16" i="83"/>
  <c r="BG16" i="83"/>
  <c r="BF16" i="83"/>
  <c r="BE16" i="83"/>
  <c r="BD16" i="83"/>
  <c r="BC16" i="83"/>
  <c r="BI16" i="83" s="1"/>
  <c r="BA16" i="83"/>
  <c r="AK16" i="83"/>
  <c r="BV15" i="83"/>
  <c r="BU15" i="83"/>
  <c r="BT15" i="83"/>
  <c r="BS15" i="83"/>
  <c r="BR15" i="83"/>
  <c r="BP15" i="83"/>
  <c r="BG15" i="83"/>
  <c r="BF15" i="83"/>
  <c r="BE15" i="83"/>
  <c r="BD15" i="83"/>
  <c r="BC15" i="83"/>
  <c r="BI15" i="83" s="1"/>
  <c r="BA15" i="83"/>
  <c r="AK15" i="83"/>
  <c r="BV14" i="83"/>
  <c r="BU14" i="83"/>
  <c r="BT14" i="83"/>
  <c r="BS14" i="83"/>
  <c r="BR14" i="83"/>
  <c r="BP14" i="83"/>
  <c r="BG14" i="83"/>
  <c r="BF14" i="83"/>
  <c r="BE14" i="83"/>
  <c r="BD14" i="83"/>
  <c r="BC14" i="83"/>
  <c r="BI14" i="83" s="1"/>
  <c r="BA14" i="83"/>
  <c r="AK14" i="83"/>
  <c r="BV13" i="83"/>
  <c r="BU13" i="83"/>
  <c r="BT13" i="83"/>
  <c r="BS13" i="83"/>
  <c r="BR13" i="83"/>
  <c r="BP13" i="83"/>
  <c r="BG13" i="83"/>
  <c r="BF13" i="83"/>
  <c r="BE13" i="83"/>
  <c r="BD13" i="83"/>
  <c r="BC13" i="83"/>
  <c r="BI13" i="83" s="1"/>
  <c r="BA13" i="83"/>
  <c r="AK13" i="83"/>
  <c r="BV12" i="83"/>
  <c r="BU12" i="83"/>
  <c r="BT12" i="83"/>
  <c r="BS12" i="83"/>
  <c r="BR12" i="83"/>
  <c r="BP12" i="83"/>
  <c r="BG12" i="83"/>
  <c r="BF12" i="83"/>
  <c r="BE12" i="83"/>
  <c r="BD12" i="83"/>
  <c r="BC12" i="83"/>
  <c r="BI12" i="83" s="1"/>
  <c r="BA12" i="83"/>
  <c r="AK12" i="83"/>
  <c r="BV11" i="83"/>
  <c r="BU11" i="83"/>
  <c r="BT11" i="83"/>
  <c r="BS11" i="83"/>
  <c r="BR11" i="83"/>
  <c r="BP11" i="83"/>
  <c r="BG11" i="83"/>
  <c r="BF11" i="83"/>
  <c r="BE11" i="83"/>
  <c r="BD11" i="83"/>
  <c r="BC11" i="83"/>
  <c r="BI11" i="83" s="1"/>
  <c r="BA11" i="83"/>
  <c r="AK11" i="83"/>
  <c r="BV10" i="83"/>
  <c r="BU10" i="83"/>
  <c r="BT10" i="83"/>
  <c r="BS10" i="83"/>
  <c r="BR10" i="83"/>
  <c r="BP10" i="83"/>
  <c r="BG10" i="83"/>
  <c r="BF10" i="83"/>
  <c r="BE10" i="83"/>
  <c r="BD10" i="83"/>
  <c r="BC10" i="83"/>
  <c r="BA10" i="83"/>
  <c r="AK10" i="83"/>
  <c r="BV9" i="83"/>
  <c r="BU9" i="83"/>
  <c r="BT9" i="83"/>
  <c r="BS9" i="83"/>
  <c r="BR9" i="83"/>
  <c r="BP9" i="83"/>
  <c r="BG9" i="83"/>
  <c r="BF9" i="83"/>
  <c r="BE9" i="83"/>
  <c r="BD9" i="83"/>
  <c r="BC9" i="83"/>
  <c r="BI9" i="83" s="1"/>
  <c r="BA9" i="83"/>
  <c r="AK9" i="83"/>
  <c r="BV8" i="83"/>
  <c r="BU8" i="83"/>
  <c r="BT8" i="83"/>
  <c r="BS8" i="83"/>
  <c r="BR8" i="83"/>
  <c r="BP8" i="83"/>
  <c r="BG8" i="83"/>
  <c r="BF8" i="83"/>
  <c r="BE8" i="83"/>
  <c r="BD8" i="83"/>
  <c r="BC8" i="83"/>
  <c r="BI8" i="83" s="1"/>
  <c r="BA8" i="83"/>
  <c r="AK8" i="83"/>
  <c r="BV7" i="83"/>
  <c r="BU7" i="83"/>
  <c r="BT7" i="83"/>
  <c r="BS7" i="83"/>
  <c r="BR7" i="83"/>
  <c r="BP7" i="83"/>
  <c r="BG7" i="83"/>
  <c r="BF7" i="83"/>
  <c r="BE7" i="83"/>
  <c r="BD7" i="83"/>
  <c r="BC7" i="83"/>
  <c r="BI7" i="83" s="1"/>
  <c r="BA7" i="83"/>
  <c r="AK7" i="83"/>
  <c r="BV6" i="83"/>
  <c r="BU6" i="83"/>
  <c r="BT6" i="83"/>
  <c r="BS6" i="83"/>
  <c r="BR6" i="83"/>
  <c r="BP6" i="83"/>
  <c r="BG6" i="83"/>
  <c r="BF6" i="83"/>
  <c r="BE6" i="83"/>
  <c r="BD6" i="83"/>
  <c r="BC6" i="83"/>
  <c r="BI6" i="83" s="1"/>
  <c r="BA6" i="83"/>
  <c r="BV5" i="83"/>
  <c r="BU5" i="83"/>
  <c r="BT5" i="83"/>
  <c r="BS5" i="83"/>
  <c r="BR5" i="83"/>
  <c r="BP5" i="83"/>
  <c r="BG5" i="83"/>
  <c r="BF5" i="83"/>
  <c r="BE5" i="83"/>
  <c r="BD5" i="83"/>
  <c r="BC5" i="83"/>
  <c r="BI5" i="83" s="1"/>
  <c r="BA5" i="83"/>
  <c r="AK5" i="83"/>
  <c r="EX27" i="83"/>
  <c r="K5" i="82"/>
  <c r="H5" i="82"/>
  <c r="B6" i="76"/>
  <c r="B7" i="76" s="1"/>
  <c r="B8" i="76" s="1"/>
  <c r="B9" i="76" s="1"/>
  <c r="B10" i="76" s="1"/>
  <c r="B11" i="76" s="1"/>
  <c r="D19" i="67"/>
  <c r="F19" i="67"/>
  <c r="H19" i="67"/>
  <c r="D20" i="67"/>
  <c r="F20" i="67"/>
  <c r="H20" i="67"/>
  <c r="D21" i="67"/>
  <c r="F21" i="67"/>
  <c r="H21" i="67"/>
  <c r="U5" i="64"/>
  <c r="U6" i="64"/>
  <c r="U7" i="64"/>
  <c r="U8" i="64"/>
  <c r="V5" i="62"/>
  <c r="V7" i="62"/>
  <c r="V8" i="62"/>
  <c r="U7" i="66"/>
  <c r="U8" i="66"/>
  <c r="D18" i="67"/>
  <c r="H17" i="67"/>
  <c r="F17" i="67"/>
  <c r="D17" i="67"/>
  <c r="H16" i="67"/>
  <c r="F16" i="67"/>
  <c r="D16" i="67"/>
  <c r="D15" i="67"/>
  <c r="H14" i="67"/>
  <c r="F14" i="67"/>
  <c r="D14" i="67"/>
  <c r="H13" i="67"/>
  <c r="F13" i="67"/>
  <c r="D13" i="67"/>
  <c r="H12" i="67"/>
  <c r="F12" i="67"/>
  <c r="D12" i="67"/>
  <c r="H11" i="67"/>
  <c r="F11" i="67"/>
  <c r="D11" i="67"/>
  <c r="D10" i="67"/>
  <c r="H9" i="67"/>
  <c r="F9" i="67"/>
  <c r="D9" i="67"/>
  <c r="H8" i="67"/>
  <c r="F8" i="67"/>
  <c r="D8" i="67"/>
  <c r="P7" i="67"/>
  <c r="O7" i="67"/>
  <c r="H7" i="67"/>
  <c r="F7" i="67"/>
  <c r="D7" i="67"/>
  <c r="P6" i="67"/>
  <c r="O6" i="67"/>
  <c r="H6" i="67"/>
  <c r="F6" i="67"/>
  <c r="D6" i="67"/>
  <c r="O5" i="67"/>
  <c r="H5" i="67"/>
  <c r="F5" i="67"/>
  <c r="D5" i="67"/>
  <c r="O4" i="67"/>
  <c r="F22" i="66"/>
  <c r="E21" i="66"/>
  <c r="F20" i="66"/>
  <c r="F18" i="66"/>
  <c r="E17" i="66"/>
  <c r="F17" i="66"/>
  <c r="E16" i="66"/>
  <c r="F16" i="66"/>
  <c r="E15" i="66"/>
  <c r="F14" i="66"/>
  <c r="E13" i="66"/>
  <c r="F12" i="66"/>
  <c r="F10" i="66"/>
  <c r="E9" i="66"/>
  <c r="F8" i="66"/>
  <c r="E7" i="66"/>
  <c r="F7" i="66"/>
  <c r="F6" i="66"/>
  <c r="F9" i="66"/>
  <c r="E12" i="66"/>
  <c r="E11" i="66"/>
  <c r="F11" i="66"/>
  <c r="E20" i="66"/>
  <c r="E8" i="66"/>
  <c r="F21" i="66"/>
  <c r="F13" i="66"/>
  <c r="E6" i="66"/>
  <c r="E10" i="66"/>
  <c r="E14" i="66"/>
  <c r="F15" i="66"/>
  <c r="E18" i="66"/>
  <c r="E22" i="66"/>
  <c r="H21" i="65"/>
  <c r="F21" i="65"/>
  <c r="D21" i="65"/>
  <c r="H20" i="65"/>
  <c r="F20" i="65"/>
  <c r="D20" i="65"/>
  <c r="H19" i="65"/>
  <c r="F19" i="65"/>
  <c r="D19" i="65"/>
  <c r="H18" i="65"/>
  <c r="F18" i="65"/>
  <c r="D18" i="65"/>
  <c r="H17" i="65"/>
  <c r="F17" i="65"/>
  <c r="D17" i="65"/>
  <c r="H16" i="65"/>
  <c r="F16" i="65"/>
  <c r="D16" i="65"/>
  <c r="H15" i="65"/>
  <c r="F15" i="65"/>
  <c r="D15" i="65"/>
  <c r="H14" i="65"/>
  <c r="F14" i="65"/>
  <c r="D14" i="65"/>
  <c r="H13" i="65"/>
  <c r="F13" i="65"/>
  <c r="D13" i="65"/>
  <c r="H12" i="65"/>
  <c r="F12" i="65"/>
  <c r="D12" i="65"/>
  <c r="H11" i="65"/>
  <c r="F11" i="65"/>
  <c r="D11" i="65"/>
  <c r="H10" i="65"/>
  <c r="F10" i="65"/>
  <c r="D10" i="65"/>
  <c r="D9" i="65" s="1"/>
  <c r="H9" i="65"/>
  <c r="F9" i="65"/>
  <c r="H8" i="65"/>
  <c r="F8" i="65"/>
  <c r="D8" i="65"/>
  <c r="P7" i="65"/>
  <c r="O7" i="65"/>
  <c r="H7" i="65"/>
  <c r="F7" i="65"/>
  <c r="D7" i="65"/>
  <c r="P6" i="65"/>
  <c r="O6" i="65"/>
  <c r="H6" i="65"/>
  <c r="F6" i="65"/>
  <c r="D6" i="65"/>
  <c r="P5" i="65"/>
  <c r="O5" i="65"/>
  <c r="H5" i="65"/>
  <c r="F5" i="65"/>
  <c r="D5" i="65"/>
  <c r="P4" i="65"/>
  <c r="O4" i="65"/>
  <c r="F22" i="64"/>
  <c r="E21" i="64"/>
  <c r="F20" i="64"/>
  <c r="F19" i="64"/>
  <c r="F18" i="64"/>
  <c r="E17" i="64"/>
  <c r="F16" i="64"/>
  <c r="F15" i="64"/>
  <c r="F14" i="64"/>
  <c r="E13" i="64"/>
  <c r="F12" i="64"/>
  <c r="G11" i="65" s="1"/>
  <c r="K10" i="41" s="1"/>
  <c r="F11" i="64"/>
  <c r="F10" i="64"/>
  <c r="E9" i="64"/>
  <c r="F8" i="64"/>
  <c r="F7" i="64"/>
  <c r="F6" i="64"/>
  <c r="G5" i="65" s="1"/>
  <c r="K4" i="41" s="1"/>
  <c r="E18" i="64"/>
  <c r="E16" i="64"/>
  <c r="E6" i="64"/>
  <c r="F17" i="64"/>
  <c r="F9" i="64"/>
  <c r="E14" i="64"/>
  <c r="F21" i="64"/>
  <c r="E8" i="64"/>
  <c r="E10" i="64"/>
  <c r="F13" i="64"/>
  <c r="E20" i="64"/>
  <c r="E22" i="64"/>
  <c r="E7" i="64"/>
  <c r="E11" i="64"/>
  <c r="E15" i="64"/>
  <c r="E19" i="64"/>
  <c r="I18" i="65" s="1"/>
  <c r="F17" i="41" s="1"/>
  <c r="E12" i="64"/>
  <c r="H21" i="63"/>
  <c r="F21" i="63"/>
  <c r="H20" i="63"/>
  <c r="F20" i="63"/>
  <c r="H19" i="63"/>
  <c r="F19" i="63"/>
  <c r="H18" i="63"/>
  <c r="F18" i="63"/>
  <c r="H17" i="63"/>
  <c r="F17" i="63"/>
  <c r="H16" i="63"/>
  <c r="H15" i="63"/>
  <c r="F15" i="63"/>
  <c r="H14" i="63"/>
  <c r="F14" i="63"/>
  <c r="H13" i="63"/>
  <c r="F13" i="63"/>
  <c r="H12" i="63"/>
  <c r="F12" i="63"/>
  <c r="H11" i="63"/>
  <c r="F11" i="63"/>
  <c r="H10" i="63"/>
  <c r="F10" i="63"/>
  <c r="H9" i="63"/>
  <c r="F9" i="63"/>
  <c r="H8" i="63"/>
  <c r="F8" i="63"/>
  <c r="P7" i="63"/>
  <c r="H7" i="63"/>
  <c r="F7" i="63"/>
  <c r="P6" i="63"/>
  <c r="H6" i="63"/>
  <c r="F6" i="63"/>
  <c r="P5" i="63"/>
  <c r="H5" i="63"/>
  <c r="F5" i="63"/>
  <c r="P4" i="63"/>
  <c r="E22" i="62"/>
  <c r="F21" i="62"/>
  <c r="F20" i="62"/>
  <c r="F19" i="62"/>
  <c r="E18" i="62"/>
  <c r="F17" i="62"/>
  <c r="E17" i="62"/>
  <c r="F16" i="62"/>
  <c r="F15" i="62"/>
  <c r="F14" i="62"/>
  <c r="E14" i="62"/>
  <c r="F13" i="62"/>
  <c r="F12" i="62"/>
  <c r="F11" i="62"/>
  <c r="F10" i="62"/>
  <c r="F9" i="62"/>
  <c r="F8" i="62"/>
  <c r="F7" i="62"/>
  <c r="E6" i="62"/>
  <c r="E13" i="62"/>
  <c r="E9" i="62"/>
  <c r="F22" i="62"/>
  <c r="F18" i="62"/>
  <c r="E21" i="62"/>
  <c r="F6" i="62"/>
  <c r="E12" i="62"/>
  <c r="E20" i="62"/>
  <c r="E8" i="62"/>
  <c r="E16" i="62"/>
  <c r="E7" i="62"/>
  <c r="E15" i="62"/>
  <c r="E19" i="62"/>
  <c r="E11" i="62"/>
  <c r="B17" i="47"/>
  <c r="C17" i="47"/>
  <c r="F17" i="47"/>
  <c r="F18" i="47"/>
  <c r="B19" i="47"/>
  <c r="H19" i="47"/>
  <c r="G20" i="47"/>
  <c r="K5" i="83" s="1"/>
  <c r="H5" i="47"/>
  <c r="H12" i="47" s="1"/>
  <c r="F8" i="83" s="1"/>
  <c r="H11" i="47"/>
  <c r="G15" i="47"/>
  <c r="I21" i="47" s="1"/>
  <c r="G14" i="47"/>
  <c r="J9" i="83"/>
  <c r="H10" i="47"/>
  <c r="F7" i="83" s="1"/>
  <c r="D10" i="47"/>
  <c r="J6" i="83" s="1"/>
  <c r="G5" i="5"/>
  <c r="G19" i="47"/>
  <c r="H13" i="47"/>
  <c r="CB6" i="83"/>
  <c r="CH6" i="83" s="1"/>
  <c r="BY9" i="83"/>
  <c r="CD9" i="83" s="1"/>
  <c r="CB9" i="83"/>
  <c r="CE9" i="83" s="1"/>
  <c r="BY8" i="83"/>
  <c r="CD8" i="83" s="1"/>
  <c r="CB8" i="83"/>
  <c r="CE8" i="83" s="1"/>
  <c r="Q5" i="65" l="1"/>
  <c r="AP5" i="41" s="1"/>
  <c r="I18" i="63"/>
  <c r="E17" i="41" s="1"/>
  <c r="Q6" i="65"/>
  <c r="AP6" i="41" s="1"/>
  <c r="G14" i="65"/>
  <c r="K13" i="41" s="1"/>
  <c r="G21" i="65"/>
  <c r="K20" i="41" s="1"/>
  <c r="Q5" i="67"/>
  <c r="AN5" i="41" s="1"/>
  <c r="AT5" i="41" s="1"/>
  <c r="AS15" i="84" s="1"/>
  <c r="AW15" i="84" s="1"/>
  <c r="Q7" i="65"/>
  <c r="AP7" i="41" s="1"/>
  <c r="G12" i="65"/>
  <c r="K11" i="41" s="1"/>
  <c r="G15" i="65"/>
  <c r="K14" i="41" s="1"/>
  <c r="G20" i="65"/>
  <c r="K19" i="41" s="1"/>
  <c r="Q5" i="63"/>
  <c r="AO5" i="41" s="1"/>
  <c r="Q4" i="63"/>
  <c r="AO4" i="41" s="1"/>
  <c r="X1" i="41"/>
  <c r="Q6" i="63"/>
  <c r="AO6" i="41" s="1"/>
  <c r="G18" i="67"/>
  <c r="I17" i="41" s="1"/>
  <c r="Q7" i="63"/>
  <c r="AO7" i="41" s="1"/>
  <c r="Q7" i="67"/>
  <c r="AN7" i="41" s="1"/>
  <c r="DT29" i="83"/>
  <c r="DT33" i="83"/>
  <c r="AV5" i="83"/>
  <c r="AW5" i="83" s="1"/>
  <c r="CB5" i="83" s="1"/>
  <c r="CH5" i="83" s="1"/>
  <c r="DQ23" i="83"/>
  <c r="F19" i="47"/>
  <c r="I8" i="65"/>
  <c r="F7" i="41" s="1"/>
  <c r="HA17" i="83"/>
  <c r="HE17" i="83" s="1"/>
  <c r="GZ18" i="83"/>
  <c r="HD18" i="83" s="1"/>
  <c r="HA19" i="83"/>
  <c r="HE19" i="83" s="1"/>
  <c r="HA20" i="83"/>
  <c r="HE20" i="83" s="1"/>
  <c r="HA21" i="83"/>
  <c r="HE21" i="83" s="1"/>
  <c r="GZ22" i="83"/>
  <c r="HD22" i="83" s="1"/>
  <c r="HA6" i="83"/>
  <c r="HE6" i="83" s="1"/>
  <c r="GZ7" i="83"/>
  <c r="HD7" i="83" s="1"/>
  <c r="GZ8" i="83"/>
  <c r="HD8" i="83" s="1"/>
  <c r="GZ9" i="83"/>
  <c r="HD9" i="83" s="1"/>
  <c r="GZ10" i="83"/>
  <c r="HD10" i="83" s="1"/>
  <c r="GZ11" i="83"/>
  <c r="HD11" i="83" s="1"/>
  <c r="HA18" i="83"/>
  <c r="HE18" i="83" s="1"/>
  <c r="HA22" i="83"/>
  <c r="HE22" i="83" s="1"/>
  <c r="GZ23" i="83"/>
  <c r="HD23" i="83" s="1"/>
  <c r="GZ24" i="83"/>
  <c r="HD24" i="83" s="1"/>
  <c r="GZ25" i="83"/>
  <c r="HD25" i="83" s="1"/>
  <c r="GZ26" i="83"/>
  <c r="HD26" i="83" s="1"/>
  <c r="GZ27" i="83"/>
  <c r="HD27" i="83" s="1"/>
  <c r="GZ28" i="83"/>
  <c r="HD28" i="83" s="1"/>
  <c r="HA7" i="83"/>
  <c r="HE7" i="83" s="1"/>
  <c r="HA8" i="83"/>
  <c r="HE8" i="83" s="1"/>
  <c r="HA9" i="83"/>
  <c r="HE9" i="83" s="1"/>
  <c r="HA10" i="83"/>
  <c r="HE10" i="83" s="1"/>
  <c r="HA11" i="83"/>
  <c r="HE11" i="83" s="1"/>
  <c r="GZ12" i="83"/>
  <c r="HD12" i="83" s="1"/>
  <c r="GZ13" i="83"/>
  <c r="HD13" i="83" s="1"/>
  <c r="GZ14" i="83"/>
  <c r="HD14" i="83" s="1"/>
  <c r="GZ15" i="83"/>
  <c r="HD15" i="83" s="1"/>
  <c r="GZ16" i="83"/>
  <c r="HD16" i="83" s="1"/>
  <c r="HA23" i="83"/>
  <c r="HE23" i="83" s="1"/>
  <c r="HA24" i="83"/>
  <c r="HE24" i="83" s="1"/>
  <c r="HA25" i="83"/>
  <c r="HE25" i="83" s="1"/>
  <c r="HA26" i="83"/>
  <c r="HE26" i="83" s="1"/>
  <c r="HA27" i="83"/>
  <c r="HE27" i="83" s="1"/>
  <c r="HA28" i="83"/>
  <c r="HE28" i="83" s="1"/>
  <c r="HA12" i="83"/>
  <c r="HE12" i="83" s="1"/>
  <c r="HA13" i="83"/>
  <c r="HE13" i="83" s="1"/>
  <c r="HA14" i="83"/>
  <c r="HE14" i="83" s="1"/>
  <c r="HA15" i="83"/>
  <c r="HE15" i="83" s="1"/>
  <c r="HA16" i="83"/>
  <c r="HE16" i="83" s="1"/>
  <c r="GZ17" i="83"/>
  <c r="HD17" i="83" s="1"/>
  <c r="GZ19" i="83"/>
  <c r="HD19" i="83" s="1"/>
  <c r="GZ20" i="83"/>
  <c r="HD20" i="83" s="1"/>
  <c r="GZ21" i="83"/>
  <c r="HD21" i="83" s="1"/>
  <c r="FA25" i="83"/>
  <c r="FQ25" i="83" s="1"/>
  <c r="FB9" i="83"/>
  <c r="AV20" i="83"/>
  <c r="AW20" i="83" s="1"/>
  <c r="GC5" i="83"/>
  <c r="GD5" i="83" s="1"/>
  <c r="DR23" i="83"/>
  <c r="DU29" i="83"/>
  <c r="DU33" i="83"/>
  <c r="BY6" i="83"/>
  <c r="CD6" i="83" s="1"/>
  <c r="BX6" i="83"/>
  <c r="CC6" i="83" s="1"/>
  <c r="EQ34" i="83"/>
  <c r="EX6" i="83"/>
  <c r="G10" i="63"/>
  <c r="J9" i="41" s="1"/>
  <c r="I17" i="63"/>
  <c r="E16" i="41" s="1"/>
  <c r="G12" i="63"/>
  <c r="J11" i="41" s="1"/>
  <c r="G7" i="65"/>
  <c r="K6" i="41" s="1"/>
  <c r="I13" i="65"/>
  <c r="F12" i="41" s="1"/>
  <c r="G10" i="65"/>
  <c r="K9" i="41" s="1"/>
  <c r="G7" i="63"/>
  <c r="J6" i="41" s="1"/>
  <c r="I10" i="65"/>
  <c r="F9" i="41" s="1"/>
  <c r="AP23" i="83"/>
  <c r="AQ23" i="83" s="1"/>
  <c r="CH11" i="83"/>
  <c r="AM26" i="83"/>
  <c r="AN26" i="83" s="1"/>
  <c r="AM15" i="83"/>
  <c r="AN15" i="83" s="1"/>
  <c r="G7" i="67"/>
  <c r="I6" i="41" s="1"/>
  <c r="AS11" i="83"/>
  <c r="AT11" i="83" s="1"/>
  <c r="AP16" i="83"/>
  <c r="AQ16" i="83" s="1"/>
  <c r="EX31" i="83"/>
  <c r="AV6" i="83"/>
  <c r="AW6" i="83" s="1"/>
  <c r="AV30" i="83"/>
  <c r="AW30" i="83" s="1"/>
  <c r="AV22" i="83"/>
  <c r="AW22" i="83" s="1"/>
  <c r="AV18" i="83"/>
  <c r="AW18" i="83" s="1"/>
  <c r="AV14" i="83"/>
  <c r="AW14" i="83" s="1"/>
  <c r="AV10" i="83"/>
  <c r="AW10" i="83" s="1"/>
  <c r="AM28" i="83"/>
  <c r="AN28" i="83" s="1"/>
  <c r="AM16" i="83"/>
  <c r="AN16" i="83" s="1"/>
  <c r="AP33" i="83"/>
  <c r="AQ33" i="83" s="1"/>
  <c r="AP25" i="83"/>
  <c r="AQ25" i="83" s="1"/>
  <c r="AP17" i="83"/>
  <c r="AQ17" i="83" s="1"/>
  <c r="AP13" i="83"/>
  <c r="AQ13" i="83" s="1"/>
  <c r="AS32" i="83"/>
  <c r="AT32" i="83" s="1"/>
  <c r="AS20" i="83"/>
  <c r="AT20" i="83" s="1"/>
  <c r="AS8" i="83"/>
  <c r="AT8" i="83" s="1"/>
  <c r="EY18" i="83"/>
  <c r="EH18" i="83"/>
  <c r="EK32" i="83"/>
  <c r="EO32" i="83" s="1"/>
  <c r="FB32" i="83"/>
  <c r="AP11" i="83"/>
  <c r="AQ11" i="83" s="1"/>
  <c r="AV16" i="83"/>
  <c r="AW16" i="83" s="1"/>
  <c r="AP19" i="83"/>
  <c r="AQ19" i="83" s="1"/>
  <c r="BY5" i="83"/>
  <c r="CD5" i="83" s="1"/>
  <c r="DV33" i="83"/>
  <c r="DW33" i="83" s="1"/>
  <c r="DX33" i="83" s="1"/>
  <c r="AS10" i="83"/>
  <c r="AT10" i="83" s="1"/>
  <c r="AM18" i="83"/>
  <c r="AN18" i="83" s="1"/>
  <c r="FA9" i="83"/>
  <c r="DP27" i="83"/>
  <c r="DQ27" i="83" s="1"/>
  <c r="DR27" i="83" s="1"/>
  <c r="DQ20" i="83"/>
  <c r="DR20" i="83" s="1"/>
  <c r="DQ22" i="83"/>
  <c r="DR22" i="83" s="1"/>
  <c r="DW26" i="83"/>
  <c r="DX26" i="83" s="1"/>
  <c r="AV26" i="83"/>
  <c r="AW26" i="83" s="1"/>
  <c r="AM32" i="83"/>
  <c r="AN32" i="83" s="1"/>
  <c r="AM24" i="83"/>
  <c r="AN24" i="83" s="1"/>
  <c r="AM20" i="83"/>
  <c r="AN20" i="83" s="1"/>
  <c r="AM12" i="83"/>
  <c r="AN12" i="83" s="1"/>
  <c r="AM8" i="83"/>
  <c r="AN8" i="83" s="1"/>
  <c r="AP29" i="83"/>
  <c r="AQ29" i="83" s="1"/>
  <c r="AP21" i="83"/>
  <c r="AQ21" i="83" s="1"/>
  <c r="AP7" i="83"/>
  <c r="AQ7" i="83" s="1"/>
  <c r="AS28" i="83"/>
  <c r="AT28" i="83" s="1"/>
  <c r="AS24" i="83"/>
  <c r="AT24" i="83" s="1"/>
  <c r="AS16" i="83"/>
  <c r="AT16" i="83" s="1"/>
  <c r="AS12" i="83"/>
  <c r="AT12" i="83" s="1"/>
  <c r="AS7" i="83"/>
  <c r="AT7" i="83" s="1"/>
  <c r="DW31" i="83"/>
  <c r="DX31" i="83" s="1"/>
  <c r="AV8" i="83"/>
  <c r="AW8" i="83" s="1"/>
  <c r="DV19" i="83"/>
  <c r="DW19" i="83" s="1"/>
  <c r="DX19" i="83" s="1"/>
  <c r="DT7" i="83"/>
  <c r="DU7" i="83" s="1"/>
  <c r="DW11" i="83"/>
  <c r="DX11" i="83" s="1"/>
  <c r="DT13" i="83"/>
  <c r="DU13" i="83" s="1"/>
  <c r="CA17" i="83"/>
  <c r="BK19" i="83"/>
  <c r="CG19" i="83"/>
  <c r="DT5" i="83"/>
  <c r="DU5" i="83" s="1"/>
  <c r="DQ6" i="83"/>
  <c r="DR6" i="83" s="1"/>
  <c r="AV31" i="83"/>
  <c r="AW31" i="83" s="1"/>
  <c r="AV27" i="83"/>
  <c r="AW27" i="83" s="1"/>
  <c r="AV23" i="83"/>
  <c r="AW23" i="83" s="1"/>
  <c r="AV19" i="83"/>
  <c r="AW19" i="83" s="1"/>
  <c r="AV15" i="83"/>
  <c r="AW15" i="83" s="1"/>
  <c r="AV11" i="83"/>
  <c r="AW11" i="83" s="1"/>
  <c r="AV7" i="83"/>
  <c r="AW7" i="83" s="1"/>
  <c r="AM33" i="83"/>
  <c r="AN33" i="83" s="1"/>
  <c r="AM29" i="83"/>
  <c r="AN29" i="83" s="1"/>
  <c r="AM25" i="83"/>
  <c r="AN25" i="83" s="1"/>
  <c r="AM21" i="83"/>
  <c r="AN21" i="83" s="1"/>
  <c r="AM17" i="83"/>
  <c r="AN17" i="83" s="1"/>
  <c r="AM13" i="83"/>
  <c r="AN13" i="83" s="1"/>
  <c r="AM9" i="83"/>
  <c r="AN9" i="83" s="1"/>
  <c r="AP5" i="83"/>
  <c r="AQ5" i="83" s="1"/>
  <c r="AP30" i="83"/>
  <c r="AQ30" i="83" s="1"/>
  <c r="AP26" i="83"/>
  <c r="AQ26" i="83" s="1"/>
  <c r="AP22" i="83"/>
  <c r="AQ22" i="83" s="1"/>
  <c r="AP18" i="83"/>
  <c r="AQ18" i="83" s="1"/>
  <c r="AP14" i="83"/>
  <c r="AQ14" i="83" s="1"/>
  <c r="AP10" i="83"/>
  <c r="AQ10" i="83" s="1"/>
  <c r="AP8" i="83"/>
  <c r="AQ8" i="83" s="1"/>
  <c r="AS33" i="83"/>
  <c r="AT33" i="83" s="1"/>
  <c r="AS29" i="83"/>
  <c r="AT29" i="83" s="1"/>
  <c r="AS25" i="83"/>
  <c r="AT25" i="83" s="1"/>
  <c r="AS21" i="83"/>
  <c r="AT21" i="83" s="1"/>
  <c r="AS17" i="83"/>
  <c r="AT17" i="83" s="1"/>
  <c r="AS13" i="83"/>
  <c r="AT13" i="83" s="1"/>
  <c r="AS9" i="83"/>
  <c r="AT9" i="83" s="1"/>
  <c r="AV33" i="83"/>
  <c r="AW33" i="83" s="1"/>
  <c r="AV29" i="83"/>
  <c r="AW29" i="83" s="1"/>
  <c r="AV25" i="83"/>
  <c r="AW25" i="83" s="1"/>
  <c r="AV21" i="83"/>
  <c r="AW21" i="83" s="1"/>
  <c r="AV17" i="83"/>
  <c r="AW17" i="83" s="1"/>
  <c r="AV13" i="83"/>
  <c r="AW13" i="83" s="1"/>
  <c r="AV9" i="83"/>
  <c r="AW9" i="83" s="1"/>
  <c r="AM31" i="83"/>
  <c r="AN31" i="83" s="1"/>
  <c r="AM27" i="83"/>
  <c r="AN27" i="83" s="1"/>
  <c r="AM23" i="83"/>
  <c r="AN23" i="83" s="1"/>
  <c r="AM19" i="83"/>
  <c r="AN19" i="83" s="1"/>
  <c r="AM11" i="83"/>
  <c r="AN11" i="83" s="1"/>
  <c r="AM7" i="83"/>
  <c r="AN7" i="83" s="1"/>
  <c r="AP32" i="83"/>
  <c r="AQ32" i="83" s="1"/>
  <c r="AP28" i="83"/>
  <c r="AQ28" i="83" s="1"/>
  <c r="AP24" i="83"/>
  <c r="AQ24" i="83" s="1"/>
  <c r="AP20" i="83"/>
  <c r="AQ20" i="83" s="1"/>
  <c r="AP12" i="83"/>
  <c r="AQ12" i="83" s="1"/>
  <c r="AP9" i="83"/>
  <c r="AQ9" i="83" s="1"/>
  <c r="AP6" i="83"/>
  <c r="AQ6" i="83" s="1"/>
  <c r="AS31" i="83"/>
  <c r="AT31" i="83" s="1"/>
  <c r="AS27" i="83"/>
  <c r="AT27" i="83" s="1"/>
  <c r="AS23" i="83"/>
  <c r="AT23" i="83" s="1"/>
  <c r="AS19" i="83"/>
  <c r="AT19" i="83" s="1"/>
  <c r="AS15" i="83"/>
  <c r="AT15" i="83" s="1"/>
  <c r="FP13" i="83"/>
  <c r="FP9" i="83"/>
  <c r="FS21" i="83"/>
  <c r="EZ28" i="83"/>
  <c r="DV8" i="83"/>
  <c r="DW8" i="83" s="1"/>
  <c r="DX8" i="83" s="1"/>
  <c r="CE20" i="83"/>
  <c r="FA27" i="83"/>
  <c r="FQ27" i="83" s="1"/>
  <c r="FA17" i="83"/>
  <c r="FQ17" i="83" s="1"/>
  <c r="EJ23" i="83"/>
  <c r="FS14" i="83"/>
  <c r="FP6" i="83"/>
  <c r="CH28" i="83"/>
  <c r="EI10" i="83"/>
  <c r="DT34" i="83"/>
  <c r="DU34" i="83" s="1"/>
  <c r="BX5" i="83"/>
  <c r="EJ32" i="83"/>
  <c r="EK26" i="83"/>
  <c r="EH26" i="83"/>
  <c r="FB30" i="83"/>
  <c r="DS31" i="83"/>
  <c r="DT31" i="83" s="1"/>
  <c r="DU31" i="83" s="1"/>
  <c r="DS23" i="83"/>
  <c r="DT23" i="83" s="1"/>
  <c r="DU23" i="83" s="1"/>
  <c r="DQ19" i="83"/>
  <c r="DR19" i="83" s="1"/>
  <c r="EY30" i="83"/>
  <c r="EI8" i="83"/>
  <c r="EO8" i="83" s="1"/>
  <c r="EK20" i="83"/>
  <c r="EO20" i="83" s="1"/>
  <c r="EK18" i="83"/>
  <c r="EO18" i="83" s="1"/>
  <c r="EG31" i="83"/>
  <c r="EM31" i="83" s="1"/>
  <c r="DP31" i="83"/>
  <c r="DQ31" i="83" s="1"/>
  <c r="DR31" i="83" s="1"/>
  <c r="DS19" i="83"/>
  <c r="DT19" i="83" s="1"/>
  <c r="DU19" i="83" s="1"/>
  <c r="BK33" i="83"/>
  <c r="GZ5" i="83"/>
  <c r="HD5" i="83" s="1"/>
  <c r="HA5" i="83"/>
  <c r="HE5" i="83" s="1"/>
  <c r="DZ23" i="83"/>
  <c r="EA23" i="83" s="1"/>
  <c r="FB12" i="83"/>
  <c r="EZ15" i="83"/>
  <c r="DS20" i="83"/>
  <c r="DT20" i="83" s="1"/>
  <c r="DU20" i="83" s="1"/>
  <c r="EX20" i="83"/>
  <c r="DZ7" i="83"/>
  <c r="EA7" i="83" s="1"/>
  <c r="EZ33" i="83"/>
  <c r="FL33" i="83" s="1"/>
  <c r="EZ27" i="83"/>
  <c r="FR27" i="83" s="1"/>
  <c r="EG16" i="83"/>
  <c r="EM16" i="83" s="1"/>
  <c r="DV20" i="83"/>
  <c r="DW20" i="83" s="1"/>
  <c r="DX20" i="83" s="1"/>
  <c r="DV22" i="83"/>
  <c r="DW22" i="83" s="1"/>
  <c r="DX22" i="83" s="1"/>
  <c r="CA30" i="83"/>
  <c r="DZ22" i="83"/>
  <c r="EA22" i="83" s="1"/>
  <c r="FS28" i="83"/>
  <c r="EZ19" i="83"/>
  <c r="FL19" i="83" s="1"/>
  <c r="EH23" i="83"/>
  <c r="EG22" i="83"/>
  <c r="EM22" i="83" s="1"/>
  <c r="EX22" i="83"/>
  <c r="DS22" i="83"/>
  <c r="DT22" i="83" s="1"/>
  <c r="DU22" i="83" s="1"/>
  <c r="EO12" i="83"/>
  <c r="FP16" i="83"/>
  <c r="EY21" i="83"/>
  <c r="FQ21" i="83" s="1"/>
  <c r="EH12" i="83"/>
  <c r="EN12" i="83" s="1"/>
  <c r="DS9" i="83"/>
  <c r="DT9" i="83" s="1"/>
  <c r="DU9" i="83" s="1"/>
  <c r="DQ24" i="83"/>
  <c r="DR24" i="83" s="1"/>
  <c r="EX13" i="83"/>
  <c r="EZ17" i="83"/>
  <c r="FL17" i="83" s="1"/>
  <c r="FB5" i="83"/>
  <c r="FR5" i="83" s="1"/>
  <c r="FA16" i="83"/>
  <c r="FK16" i="83" s="1"/>
  <c r="EG24" i="83"/>
  <c r="EM24" i="83" s="1"/>
  <c r="FP20" i="83"/>
  <c r="EH7" i="83"/>
  <c r="FB31" i="83"/>
  <c r="EG10" i="83"/>
  <c r="EM10" i="83" s="1"/>
  <c r="DW12" i="83"/>
  <c r="DX12" i="83" s="1"/>
  <c r="CH26" i="83"/>
  <c r="FS12" i="83"/>
  <c r="EK24" i="83"/>
  <c r="EO24" i="83" s="1"/>
  <c r="EG23" i="83"/>
  <c r="EM23" i="83" s="1"/>
  <c r="EG20" i="83"/>
  <c r="EM20" i="83" s="1"/>
  <c r="DS6" i="83"/>
  <c r="DT6" i="83" s="1"/>
  <c r="DU6" i="83" s="1"/>
  <c r="DP18" i="83"/>
  <c r="DQ18" i="83" s="1"/>
  <c r="DR18" i="83" s="1"/>
  <c r="BZ10" i="83"/>
  <c r="BZ13" i="83"/>
  <c r="BJ17" i="83"/>
  <c r="CF17" i="83"/>
  <c r="CG25" i="83"/>
  <c r="CG26" i="83"/>
  <c r="BZ27" i="83"/>
  <c r="DZ32" i="83"/>
  <c r="EA32" i="83" s="1"/>
  <c r="DZ6" i="83"/>
  <c r="EA6" i="83" s="1"/>
  <c r="CE22" i="83"/>
  <c r="EH13" i="83"/>
  <c r="DV6" i="83"/>
  <c r="DW6" i="83" s="1"/>
  <c r="DX6" i="83" s="1"/>
  <c r="DZ18" i="83"/>
  <c r="EA18" i="83" s="1"/>
  <c r="FS8" i="83"/>
  <c r="EG6" i="83"/>
  <c r="EM6" i="83" s="1"/>
  <c r="EZ25" i="83"/>
  <c r="EK33" i="83"/>
  <c r="EO33" i="83" s="1"/>
  <c r="EK7" i="83"/>
  <c r="EO7" i="83" s="1"/>
  <c r="BK22" i="83"/>
  <c r="BJ23" i="83"/>
  <c r="BZ23" i="83"/>
  <c r="CG24" i="83"/>
  <c r="BK32" i="83"/>
  <c r="CA32" i="83"/>
  <c r="FB25" i="83"/>
  <c r="DZ13" i="83"/>
  <c r="EA13" i="83" s="1"/>
  <c r="EJ26" i="83"/>
  <c r="EN29" i="83"/>
  <c r="CF5" i="83"/>
  <c r="BJ6" i="83"/>
  <c r="BZ11" i="83"/>
  <c r="BK12" i="83"/>
  <c r="CF15" i="83"/>
  <c r="CG16" i="83"/>
  <c r="BJ21" i="83"/>
  <c r="BK28" i="83"/>
  <c r="CA28" i="83"/>
  <c r="CF29" i="83"/>
  <c r="EG18" i="83"/>
  <c r="EM18" i="83" s="1"/>
  <c r="DZ16" i="83"/>
  <c r="EA16" i="83" s="1"/>
  <c r="CH23" i="83"/>
  <c r="FS25" i="83"/>
  <c r="FS33" i="83"/>
  <c r="CH27" i="83"/>
  <c r="CH12" i="83"/>
  <c r="FA22" i="83"/>
  <c r="EZ18" i="83"/>
  <c r="FR18" i="83" s="1"/>
  <c r="CA16" i="83"/>
  <c r="EH27" i="83"/>
  <c r="EN27" i="83" s="1"/>
  <c r="FA12" i="83"/>
  <c r="DS21" i="83"/>
  <c r="DT21" i="83" s="1"/>
  <c r="DU21" i="83" s="1"/>
  <c r="DS16" i="83"/>
  <c r="DT16" i="83" s="1"/>
  <c r="DU16" i="83" s="1"/>
  <c r="EO15" i="83"/>
  <c r="EO31" i="83"/>
  <c r="CH31" i="83"/>
  <c r="CH19" i="83"/>
  <c r="EX16" i="83"/>
  <c r="EI5" i="83"/>
  <c r="EO5" i="83" s="1"/>
  <c r="FB29" i="83"/>
  <c r="DP16" i="83"/>
  <c r="DQ16" i="83" s="1"/>
  <c r="DR16" i="83" s="1"/>
  <c r="CG12" i="83"/>
  <c r="BJ13" i="83"/>
  <c r="CF13" i="83"/>
  <c r="BJ14" i="83"/>
  <c r="BJ15" i="83"/>
  <c r="CG18" i="83"/>
  <c r="CG32" i="83"/>
  <c r="DZ29" i="83"/>
  <c r="EA29" i="83" s="1"/>
  <c r="DZ19" i="83"/>
  <c r="EA19" i="83" s="1"/>
  <c r="CH16" i="83"/>
  <c r="DW16" i="83"/>
  <c r="DX16" i="83" s="1"/>
  <c r="DZ21" i="83"/>
  <c r="EA21" i="83" s="1"/>
  <c r="EY29" i="83"/>
  <c r="FA24" i="83"/>
  <c r="EH17" i="83"/>
  <c r="EN17" i="83" s="1"/>
  <c r="FB15" i="83"/>
  <c r="CA24" i="83"/>
  <c r="EG21" i="83"/>
  <c r="EM21" i="83" s="1"/>
  <c r="CA6" i="83"/>
  <c r="BK13" i="83"/>
  <c r="CA13" i="83"/>
  <c r="BK14" i="83"/>
  <c r="CG21" i="83"/>
  <c r="BK23" i="83"/>
  <c r="BJ24" i="83"/>
  <c r="BZ24" i="83"/>
  <c r="BJ25" i="83"/>
  <c r="CF27" i="83"/>
  <c r="BK30" i="83"/>
  <c r="BJ32" i="83"/>
  <c r="DS8" i="83"/>
  <c r="DT8" i="83" s="1"/>
  <c r="DU8" i="83" s="1"/>
  <c r="EJ11" i="83"/>
  <c r="FA11" i="83"/>
  <c r="EG15" i="83"/>
  <c r="EM15" i="83" s="1"/>
  <c r="EX15" i="83"/>
  <c r="FA18" i="83"/>
  <c r="EJ18" i="83"/>
  <c r="EI22" i="83"/>
  <c r="EZ22" i="83"/>
  <c r="FL22" i="83" s="1"/>
  <c r="EX25" i="83"/>
  <c r="DZ25" i="83"/>
  <c r="EA25" i="83" s="1"/>
  <c r="EZ31" i="83"/>
  <c r="EG8" i="83"/>
  <c r="EM8" i="83" s="1"/>
  <c r="CG13" i="83"/>
  <c r="EG29" i="83"/>
  <c r="EM29" i="83" s="1"/>
  <c r="DV29" i="83"/>
  <c r="DW29" i="83" s="1"/>
  <c r="DX29" i="83" s="1"/>
  <c r="DV25" i="83"/>
  <c r="DW25" i="83" s="1"/>
  <c r="DX25" i="83" s="1"/>
  <c r="EH6" i="83"/>
  <c r="EY6" i="83"/>
  <c r="DV7" i="83"/>
  <c r="DW7" i="83" s="1"/>
  <c r="DX7" i="83" s="1"/>
  <c r="EX7" i="83"/>
  <c r="EG7" i="83"/>
  <c r="EM7" i="83" s="1"/>
  <c r="DS10" i="83"/>
  <c r="DT10" i="83" s="1"/>
  <c r="DU10" i="83" s="1"/>
  <c r="DP10" i="83"/>
  <c r="DQ10" i="83" s="1"/>
  <c r="DR10" i="83" s="1"/>
  <c r="DS12" i="83"/>
  <c r="DT12" i="83" s="1"/>
  <c r="DU12" i="83" s="1"/>
  <c r="EX12" i="83"/>
  <c r="FS27" i="83"/>
  <c r="FP27" i="83"/>
  <c r="DZ8" i="83"/>
  <c r="EA8" i="83" s="1"/>
  <c r="FB13" i="83"/>
  <c r="EY5" i="83"/>
  <c r="EK19" i="83"/>
  <c r="EO19" i="83" s="1"/>
  <c r="EZ7" i="83"/>
  <c r="EX32" i="83"/>
  <c r="EG12" i="83"/>
  <c r="EM12" i="83" s="1"/>
  <c r="DP29" i="83"/>
  <c r="DQ29" i="83" s="1"/>
  <c r="DR29" i="83" s="1"/>
  <c r="DP7" i="83"/>
  <c r="DQ7" i="83" s="1"/>
  <c r="DR7" i="83" s="1"/>
  <c r="DP12" i="83"/>
  <c r="DQ12" i="83" s="1"/>
  <c r="DR12" i="83" s="1"/>
  <c r="BK6" i="83"/>
  <c r="CG6" i="83"/>
  <c r="BJ9" i="83"/>
  <c r="BZ9" i="83"/>
  <c r="CA14" i="83"/>
  <c r="BK15" i="83"/>
  <c r="CG15" i="83"/>
  <c r="BJ16" i="83"/>
  <c r="BK18" i="83"/>
  <c r="EH20" i="83"/>
  <c r="EN20" i="83" s="1"/>
  <c r="ER20" i="83" s="1"/>
  <c r="EY20" i="83"/>
  <c r="DV21" i="83"/>
  <c r="DW21" i="83" s="1"/>
  <c r="DX21" i="83" s="1"/>
  <c r="DP21" i="83"/>
  <c r="DQ21" i="83" s="1"/>
  <c r="DR21" i="83" s="1"/>
  <c r="EI23" i="83"/>
  <c r="EZ23" i="83"/>
  <c r="FL23" i="83" s="1"/>
  <c r="FA31" i="83"/>
  <c r="EJ31" i="83"/>
  <c r="DS27" i="83"/>
  <c r="DT27" i="83" s="1"/>
  <c r="DU27" i="83" s="1"/>
  <c r="DP32" i="83"/>
  <c r="DQ32" i="83" s="1"/>
  <c r="DR32" i="83" s="1"/>
  <c r="DV32" i="83"/>
  <c r="DW32" i="83" s="1"/>
  <c r="DX32" i="83" s="1"/>
  <c r="DT32" i="83"/>
  <c r="DU32" i="83" s="1"/>
  <c r="EY33" i="83"/>
  <c r="EG32" i="83"/>
  <c r="EM32" i="83" s="1"/>
  <c r="EX29" i="83"/>
  <c r="DP8" i="83"/>
  <c r="DQ8" i="83" s="1"/>
  <c r="DR8" i="83" s="1"/>
  <c r="EZ9" i="83"/>
  <c r="EI9" i="83"/>
  <c r="EO9" i="83" s="1"/>
  <c r="DZ15" i="83"/>
  <c r="EA15" i="83" s="1"/>
  <c r="EH16" i="83"/>
  <c r="EN16" i="83" s="1"/>
  <c r="DZ10" i="83"/>
  <c r="EA10" i="83" s="1"/>
  <c r="DZ27" i="83"/>
  <c r="EA27" i="83" s="1"/>
  <c r="EZ20" i="83"/>
  <c r="FL20" i="83" s="1"/>
  <c r="FB16" i="83"/>
  <c r="FA5" i="83"/>
  <c r="EG19" i="83"/>
  <c r="EM19" i="83" s="1"/>
  <c r="EZ24" i="83"/>
  <c r="FL24" i="83" s="1"/>
  <c r="EX19" i="83"/>
  <c r="DV27" i="83"/>
  <c r="DW27" i="83" s="1"/>
  <c r="DX27" i="83" s="1"/>
  <c r="DP15" i="83"/>
  <c r="DQ15" i="83" s="1"/>
  <c r="DR15" i="83" s="1"/>
  <c r="DV10" i="83"/>
  <c r="DW10" i="83" s="1"/>
  <c r="DX10" i="83" s="1"/>
  <c r="BJ22" i="83"/>
  <c r="BJ26" i="83"/>
  <c r="BZ26" i="83"/>
  <c r="BJ27" i="83"/>
  <c r="BJ28" i="83"/>
  <c r="BZ28" i="83"/>
  <c r="CA29" i="83"/>
  <c r="EJ14" i="83"/>
  <c r="FA14" i="83"/>
  <c r="DS18" i="83"/>
  <c r="DT18" i="83" s="1"/>
  <c r="DU18" i="83" s="1"/>
  <c r="DV18" i="83"/>
  <c r="DW18" i="83" s="1"/>
  <c r="DX18" i="83" s="1"/>
  <c r="EH19" i="83"/>
  <c r="FQ19" i="83"/>
  <c r="DV23" i="83"/>
  <c r="DW23" i="83" s="1"/>
  <c r="DX23" i="83" s="1"/>
  <c r="EX23" i="83"/>
  <c r="EN24" i="83"/>
  <c r="ER24" i="83" s="1"/>
  <c r="BJ5" i="83"/>
  <c r="BZ5" i="83"/>
  <c r="BJ8" i="83"/>
  <c r="CF8" i="83"/>
  <c r="CA9" i="83"/>
  <c r="BK10" i="83"/>
  <c r="CG10" i="83"/>
  <c r="CG11" i="83"/>
  <c r="CA19" i="83"/>
  <c r="BK26" i="83"/>
  <c r="BK27" i="83"/>
  <c r="EO13" i="83"/>
  <c r="FL21" i="83"/>
  <c r="DZ26" i="83"/>
  <c r="EA26" i="83" s="1"/>
  <c r="BR34" i="83"/>
  <c r="FP11" i="83"/>
  <c r="FS7" i="83"/>
  <c r="DQ30" i="83"/>
  <c r="DR30" i="83" s="1"/>
  <c r="DZ30" i="83"/>
  <c r="EA30" i="83" s="1"/>
  <c r="DQ34" i="83"/>
  <c r="DR34" i="83" s="1"/>
  <c r="EZ29" i="83"/>
  <c r="EY28" i="83"/>
  <c r="FK28" i="83" s="1"/>
  <c r="EH25" i="83"/>
  <c r="EN25" i="83" s="1"/>
  <c r="EZ11" i="83"/>
  <c r="EG9" i="83"/>
  <c r="EM9" i="83" s="1"/>
  <c r="FB8" i="83"/>
  <c r="FR8" i="83" s="1"/>
  <c r="CA15" i="83"/>
  <c r="EG33" i="83"/>
  <c r="EM33" i="83" s="1"/>
  <c r="EX30" i="83"/>
  <c r="CG14" i="83"/>
  <c r="EX24" i="83"/>
  <c r="EX26" i="83"/>
  <c r="DP33" i="83"/>
  <c r="DQ33" i="83" s="1"/>
  <c r="DR33" i="83" s="1"/>
  <c r="DV9" i="83"/>
  <c r="DW9" i="83" s="1"/>
  <c r="DX9" i="83" s="1"/>
  <c r="DV30" i="83"/>
  <c r="DW30" i="83" s="1"/>
  <c r="DX30" i="83" s="1"/>
  <c r="DP26" i="83"/>
  <c r="DQ26" i="83" s="1"/>
  <c r="DR26" i="83" s="1"/>
  <c r="BZ14" i="83"/>
  <c r="BZ15" i="83"/>
  <c r="BJ18" i="83"/>
  <c r="CF18" i="83"/>
  <c r="BJ19" i="83"/>
  <c r="BJ20" i="83"/>
  <c r="EP34" i="83"/>
  <c r="EN15" i="83"/>
  <c r="ER15" i="83" s="1"/>
  <c r="FS19" i="83"/>
  <c r="CE29" i="83"/>
  <c r="FP15" i="83"/>
  <c r="DW34" i="83"/>
  <c r="DX34" i="83" s="1"/>
  <c r="DZ9" i="83"/>
  <c r="EA9" i="83" s="1"/>
  <c r="CE25" i="83"/>
  <c r="CE10" i="83"/>
  <c r="EJ28" i="83"/>
  <c r="EN28" i="83" s="1"/>
  <c r="FB11" i="83"/>
  <c r="EK17" i="83"/>
  <c r="EO17" i="83" s="1"/>
  <c r="EX5" i="83"/>
  <c r="FA10" i="83"/>
  <c r="EG5" i="83"/>
  <c r="EM5" i="83" s="1"/>
  <c r="EX33" i="83"/>
  <c r="EG30" i="83"/>
  <c r="EM30" i="83" s="1"/>
  <c r="DS30" i="83"/>
  <c r="DT30" i="83" s="1"/>
  <c r="DU30" i="83" s="1"/>
  <c r="DS24" i="83"/>
  <c r="DT24" i="83" s="1"/>
  <c r="DU24" i="83" s="1"/>
  <c r="DP14" i="83"/>
  <c r="DQ14" i="83" s="1"/>
  <c r="DR14" i="83" s="1"/>
  <c r="DV5" i="83"/>
  <c r="DW5" i="83" s="1"/>
  <c r="DX5" i="83" s="1"/>
  <c r="BJ7" i="83"/>
  <c r="BK8" i="83"/>
  <c r="CA8" i="83"/>
  <c r="BK17" i="83"/>
  <c r="CG17" i="83"/>
  <c r="BJ30" i="83"/>
  <c r="CF30" i="83"/>
  <c r="BJ31" i="83"/>
  <c r="BJ33" i="83"/>
  <c r="EO11" i="83"/>
  <c r="FP31" i="83"/>
  <c r="DZ34" i="83"/>
  <c r="EA34" i="83" s="1"/>
  <c r="DQ9" i="83"/>
  <c r="DR9" i="83" s="1"/>
  <c r="DZ33" i="83"/>
  <c r="EA33" i="83" s="1"/>
  <c r="CE33" i="83"/>
  <c r="EZ32" i="83"/>
  <c r="EK23" i="83"/>
  <c r="EZ16" i="83"/>
  <c r="EX9" i="83"/>
  <c r="FA15" i="83"/>
  <c r="CF23" i="83"/>
  <c r="DV24" i="83"/>
  <c r="DW24" i="83" s="1"/>
  <c r="DX24" i="83" s="1"/>
  <c r="DP5" i="83"/>
  <c r="DQ5" i="83" s="1"/>
  <c r="DR5" i="83" s="1"/>
  <c r="EO16" i="83"/>
  <c r="DZ28" i="83"/>
  <c r="EA28" i="83" s="1"/>
  <c r="DZ24" i="83"/>
  <c r="EA24" i="83" s="1"/>
  <c r="EY22" i="83"/>
  <c r="EH22" i="83"/>
  <c r="EN22" i="83" s="1"/>
  <c r="EH31" i="83"/>
  <c r="EY31" i="83"/>
  <c r="EK22" i="83"/>
  <c r="EZ13" i="83"/>
  <c r="BK7" i="83"/>
  <c r="CF20" i="83"/>
  <c r="BZ20" i="83"/>
  <c r="CF21" i="83"/>
  <c r="BZ21" i="83"/>
  <c r="FB10" i="83"/>
  <c r="FR10" i="83" s="1"/>
  <c r="EK10" i="83"/>
  <c r="FB28" i="83"/>
  <c r="EK28" i="83"/>
  <c r="EO28" i="83" s="1"/>
  <c r="FA33" i="83"/>
  <c r="EJ33" i="83"/>
  <c r="EN33" i="83" s="1"/>
  <c r="FS30" i="83"/>
  <c r="FP30" i="83"/>
  <c r="EK27" i="83"/>
  <c r="EO27" i="83" s="1"/>
  <c r="EJ21" i="83"/>
  <c r="EN21" i="83" s="1"/>
  <c r="CG9" i="83"/>
  <c r="CF24" i="83"/>
  <c r="CF32" i="83"/>
  <c r="BZ32" i="83"/>
  <c r="EJ6" i="83"/>
  <c r="FA6" i="83"/>
  <c r="EY9" i="83"/>
  <c r="EH9" i="83"/>
  <c r="EN9" i="83" s="1"/>
  <c r="ER9" i="83" s="1"/>
  <c r="EY14" i="83"/>
  <c r="EH14" i="83"/>
  <c r="CG7" i="83"/>
  <c r="CA7" i="83"/>
  <c r="FA8" i="83"/>
  <c r="FQ8" i="83" s="1"/>
  <c r="EJ8" i="83"/>
  <c r="EY11" i="83"/>
  <c r="EH11" i="83"/>
  <c r="DS25" i="83"/>
  <c r="DT25" i="83" s="1"/>
  <c r="DU25" i="83" s="1"/>
  <c r="DP25" i="83"/>
  <c r="DQ25" i="83" s="1"/>
  <c r="DR25" i="83" s="1"/>
  <c r="EG25" i="83"/>
  <c r="EM25" i="83" s="1"/>
  <c r="EI26" i="83"/>
  <c r="EZ26" i="83"/>
  <c r="EZ30" i="83"/>
  <c r="EI30" i="83"/>
  <c r="EO30" i="83" s="1"/>
  <c r="EY32" i="83"/>
  <c r="FK32" i="83" s="1"/>
  <c r="EH32" i="83"/>
  <c r="BJ10" i="83"/>
  <c r="CF10" i="83"/>
  <c r="BJ11" i="83"/>
  <c r="CF11" i="83"/>
  <c r="CA12" i="83"/>
  <c r="BZ17" i="83"/>
  <c r="CA18" i="83"/>
  <c r="BK20" i="83"/>
  <c r="BK21" i="83"/>
  <c r="CA21" i="83"/>
  <c r="BK24" i="83"/>
  <c r="BK25" i="83"/>
  <c r="CA25" i="83"/>
  <c r="CA26" i="83"/>
  <c r="CG28" i="83"/>
  <c r="BK29" i="83"/>
  <c r="CG29" i="83"/>
  <c r="CG30" i="83"/>
  <c r="BK31" i="83"/>
  <c r="BK9" i="83"/>
  <c r="BC34" i="83"/>
  <c r="BT34" i="83"/>
  <c r="BK11" i="83"/>
  <c r="BL11" i="83" s="1"/>
  <c r="CA11" i="83"/>
  <c r="BJ12" i="83"/>
  <c r="BZ12" i="83"/>
  <c r="BK16" i="83"/>
  <c r="EO25" i="83"/>
  <c r="FK26" i="83"/>
  <c r="DZ20" i="83"/>
  <c r="EA20" i="83" s="1"/>
  <c r="DZ12" i="83"/>
  <c r="EA12" i="83" s="1"/>
  <c r="BD34" i="83"/>
  <c r="BS34" i="83"/>
  <c r="EN5" i="83"/>
  <c r="EO29" i="83"/>
  <c r="DZ31" i="83"/>
  <c r="EA31" i="83" s="1"/>
  <c r="DT17" i="83"/>
  <c r="DU17" i="83" s="1"/>
  <c r="DZ17" i="83"/>
  <c r="EA17" i="83" s="1"/>
  <c r="DZ14" i="83"/>
  <c r="EA14" i="83" s="1"/>
  <c r="FR21" i="83"/>
  <c r="EJ19" i="83"/>
  <c r="BZ8" i="83"/>
  <c r="EK21" i="83"/>
  <c r="CF12" i="83"/>
  <c r="CF19" i="83"/>
  <c r="BZ19" i="83"/>
  <c r="BZ22" i="83"/>
  <c r="CF22" i="83"/>
  <c r="CF25" i="83"/>
  <c r="BZ25" i="83"/>
  <c r="BZ31" i="83"/>
  <c r="CF31" i="83"/>
  <c r="CF33" i="83"/>
  <c r="BZ33" i="83"/>
  <c r="EJ7" i="83"/>
  <c r="FA7" i="83"/>
  <c r="EY10" i="83"/>
  <c r="EH10" i="83"/>
  <c r="EN10" i="83" s="1"/>
  <c r="DP11" i="83"/>
  <c r="DQ11" i="83" s="1"/>
  <c r="DR11" i="83" s="1"/>
  <c r="EG11" i="83"/>
  <c r="DS11" i="83"/>
  <c r="DT11" i="83" s="1"/>
  <c r="DU11" i="83" s="1"/>
  <c r="EG17" i="83"/>
  <c r="EM17" i="83" s="1"/>
  <c r="DP17" i="83"/>
  <c r="DQ17" i="83" s="1"/>
  <c r="DR17" i="83" s="1"/>
  <c r="DT14" i="83"/>
  <c r="DU14" i="83" s="1"/>
  <c r="DZ11" i="83"/>
  <c r="EA11" i="83" s="1"/>
  <c r="FQ26" i="83"/>
  <c r="EX11" i="83"/>
  <c r="FK19" i="83"/>
  <c r="EZ12" i="83"/>
  <c r="BZ29" i="83"/>
  <c r="BZ18" i="83"/>
  <c r="BZ7" i="83"/>
  <c r="EI6" i="83"/>
  <c r="BZ30" i="83"/>
  <c r="CA10" i="83"/>
  <c r="EH8" i="83"/>
  <c r="CF9" i="83"/>
  <c r="CF7" i="83"/>
  <c r="CF26" i="83"/>
  <c r="EX17" i="83"/>
  <c r="DV17" i="83"/>
  <c r="DW17" i="83" s="1"/>
  <c r="DX17" i="83" s="1"/>
  <c r="BI10" i="83"/>
  <c r="CF16" i="83"/>
  <c r="BZ16" i="83"/>
  <c r="CA20" i="83"/>
  <c r="CG20" i="83"/>
  <c r="CA22" i="83"/>
  <c r="CG22" i="83"/>
  <c r="CA23" i="83"/>
  <c r="CG23" i="83"/>
  <c r="CA27" i="83"/>
  <c r="CG27" i="83"/>
  <c r="CG31" i="83"/>
  <c r="CA31" i="83"/>
  <c r="CA33" i="83"/>
  <c r="CG33" i="83"/>
  <c r="FB6" i="83"/>
  <c r="FL6" i="83" s="1"/>
  <c r="EK6" i="83"/>
  <c r="DV13" i="83"/>
  <c r="DW13" i="83" s="1"/>
  <c r="DX13" i="83" s="1"/>
  <c r="EG13" i="83"/>
  <c r="EM13" i="83" s="1"/>
  <c r="DP13" i="83"/>
  <c r="DQ13" i="83" s="1"/>
  <c r="DR13" i="83" s="1"/>
  <c r="EI14" i="83"/>
  <c r="EZ14" i="83"/>
  <c r="EK14" i="83"/>
  <c r="EY15" i="83"/>
  <c r="DV15" i="83"/>
  <c r="DW15" i="83" s="1"/>
  <c r="DX15" i="83" s="1"/>
  <c r="DS15" i="83"/>
  <c r="DT15" i="83" s="1"/>
  <c r="DU15" i="83" s="1"/>
  <c r="DS26" i="83"/>
  <c r="DT26" i="83" s="1"/>
  <c r="DU26" i="83" s="1"/>
  <c r="EG26" i="83"/>
  <c r="EM26" i="83" s="1"/>
  <c r="DS28" i="83"/>
  <c r="DT28" i="83" s="1"/>
  <c r="DU28" i="83" s="1"/>
  <c r="EG28" i="83"/>
  <c r="EM28" i="83" s="1"/>
  <c r="DP28" i="83"/>
  <c r="DQ28" i="83" s="1"/>
  <c r="DR28" i="83" s="1"/>
  <c r="EX28" i="83"/>
  <c r="DV28" i="83"/>
  <c r="DW28" i="83" s="1"/>
  <c r="DX28" i="83" s="1"/>
  <c r="BK5" i="83"/>
  <c r="BE34" i="83"/>
  <c r="CA5" i="83"/>
  <c r="CG5" i="83"/>
  <c r="CF6" i="83"/>
  <c r="BZ6" i="83"/>
  <c r="EJ13" i="83"/>
  <c r="FA13" i="83"/>
  <c r="DV14" i="83"/>
  <c r="DW14" i="83" s="1"/>
  <c r="DX14" i="83" s="1"/>
  <c r="EX14" i="83"/>
  <c r="EG14" i="83"/>
  <c r="EM14" i="83" s="1"/>
  <c r="FA20" i="83"/>
  <c r="EI21" i="83"/>
  <c r="FQ23" i="83"/>
  <c r="FK23" i="83"/>
  <c r="EY24" i="83"/>
  <c r="CF14" i="83"/>
  <c r="CF28" i="83"/>
  <c r="BJ29" i="83"/>
  <c r="FA29" i="83"/>
  <c r="CG8" i="83"/>
  <c r="FA30" i="83"/>
  <c r="EJ30" i="83"/>
  <c r="EN30" i="83" s="1"/>
  <c r="ER30" i="83" s="1"/>
  <c r="G22" i="68"/>
  <c r="G71" i="68"/>
  <c r="G47" i="68"/>
  <c r="Q4" i="67"/>
  <c r="AN4" i="41" s="1"/>
  <c r="G16" i="63"/>
  <c r="J15" i="41" s="1"/>
  <c r="I8" i="63"/>
  <c r="E7" i="41" s="1"/>
  <c r="U7" i="41" s="1"/>
  <c r="I12" i="63"/>
  <c r="E11" i="41" s="1"/>
  <c r="G21" i="63"/>
  <c r="J20" i="41" s="1"/>
  <c r="FP10" i="83"/>
  <c r="G16" i="65"/>
  <c r="K15" i="41" s="1"/>
  <c r="FP26" i="83"/>
  <c r="CE24" i="83"/>
  <c r="G8" i="63"/>
  <c r="J7" i="41" s="1"/>
  <c r="G5" i="63"/>
  <c r="J4" i="41" s="1"/>
  <c r="I13" i="63"/>
  <c r="E12" i="41" s="1"/>
  <c r="I9" i="65"/>
  <c r="F8" i="41" s="1"/>
  <c r="I16" i="65"/>
  <c r="F15" i="41" s="1"/>
  <c r="G19" i="65"/>
  <c r="K18" i="41" s="1"/>
  <c r="CE32" i="83"/>
  <c r="G9" i="65"/>
  <c r="K8" i="41" s="1"/>
  <c r="G17" i="65"/>
  <c r="K16" i="41" s="1"/>
  <c r="FP18" i="83"/>
  <c r="CE7" i="83"/>
  <c r="I15" i="63"/>
  <c r="E14" i="41" s="1"/>
  <c r="U14" i="41" s="1"/>
  <c r="G6" i="65"/>
  <c r="K5" i="41" s="1"/>
  <c r="G9" i="63"/>
  <c r="J8" i="41" s="1"/>
  <c r="G13" i="63"/>
  <c r="J12" i="41" s="1"/>
  <c r="I21" i="63"/>
  <c r="E20" i="41" s="1"/>
  <c r="I11" i="65"/>
  <c r="F10" i="41" s="1"/>
  <c r="V10" i="41" s="1"/>
  <c r="I19" i="65"/>
  <c r="F18" i="41" s="1"/>
  <c r="I17" i="67"/>
  <c r="D16" i="41" s="1"/>
  <c r="CH21" i="83"/>
  <c r="CE17" i="83"/>
  <c r="I9" i="63"/>
  <c r="E8" i="41" s="1"/>
  <c r="U8" i="41" s="1"/>
  <c r="I14" i="65"/>
  <c r="F13" i="41" s="1"/>
  <c r="V13" i="41" s="1"/>
  <c r="G18" i="63"/>
  <c r="J17" i="41" s="1"/>
  <c r="U17" i="41" s="1"/>
  <c r="I5" i="63"/>
  <c r="E4" i="41" s="1"/>
  <c r="I7" i="63"/>
  <c r="E6" i="41" s="1"/>
  <c r="G14" i="63"/>
  <c r="J13" i="41" s="1"/>
  <c r="I7" i="65"/>
  <c r="F6" i="41" s="1"/>
  <c r="I17" i="65"/>
  <c r="F16" i="41" s="1"/>
  <c r="I16" i="67"/>
  <c r="D15" i="41" s="1"/>
  <c r="G9" i="67"/>
  <c r="I8" i="41" s="1"/>
  <c r="I12" i="67"/>
  <c r="D11" i="41" s="1"/>
  <c r="I10" i="63"/>
  <c r="E9" i="41" s="1"/>
  <c r="I14" i="63"/>
  <c r="E13" i="41" s="1"/>
  <c r="G19" i="63"/>
  <c r="J18" i="41" s="1"/>
  <c r="I6" i="65"/>
  <c r="F5" i="41" s="1"/>
  <c r="I12" i="65"/>
  <c r="F11" i="41" s="1"/>
  <c r="V11" i="41" s="1"/>
  <c r="I20" i="65"/>
  <c r="F19" i="41" s="1"/>
  <c r="G6" i="63"/>
  <c r="J5" i="41" s="1"/>
  <c r="G11" i="63"/>
  <c r="J10" i="41" s="1"/>
  <c r="G15" i="63"/>
  <c r="J14" i="41" s="1"/>
  <c r="I19" i="63"/>
  <c r="E18" i="41" s="1"/>
  <c r="I5" i="65"/>
  <c r="F4" i="41" s="1"/>
  <c r="V4" i="41" s="1"/>
  <c r="I15" i="65"/>
  <c r="F14" i="41" s="1"/>
  <c r="G18" i="65"/>
  <c r="K17" i="41" s="1"/>
  <c r="V17" i="41" s="1"/>
  <c r="I5" i="67"/>
  <c r="D4" i="41" s="1"/>
  <c r="CH14" i="83"/>
  <c r="I18" i="67"/>
  <c r="D17" i="41" s="1"/>
  <c r="I6" i="63"/>
  <c r="E5" i="41" s="1"/>
  <c r="I11" i="63"/>
  <c r="E10" i="41" s="1"/>
  <c r="G13" i="65"/>
  <c r="K12" i="41" s="1"/>
  <c r="FS24" i="83"/>
  <c r="FP22" i="83"/>
  <c r="G20" i="63"/>
  <c r="J19" i="41" s="1"/>
  <c r="CE6" i="83"/>
  <c r="I16" i="63"/>
  <c r="E15" i="41" s="1"/>
  <c r="I20" i="63"/>
  <c r="E19" i="41" s="1"/>
  <c r="G8" i="65"/>
  <c r="K7" i="41" s="1"/>
  <c r="I21" i="65"/>
  <c r="F20" i="41" s="1"/>
  <c r="V20" i="41" s="1"/>
  <c r="G20" i="67"/>
  <c r="I19" i="41" s="1"/>
  <c r="FP32" i="83"/>
  <c r="G17" i="63"/>
  <c r="J16" i="41" s="1"/>
  <c r="U16" i="41" s="1"/>
  <c r="FP29" i="83"/>
  <c r="CE15" i="83"/>
  <c r="CE30" i="83"/>
  <c r="CH8" i="83"/>
  <c r="FP23" i="83"/>
  <c r="I6" i="67"/>
  <c r="D5" i="41" s="1"/>
  <c r="G17" i="67"/>
  <c r="I16" i="41" s="1"/>
  <c r="G8" i="67"/>
  <c r="I7" i="41" s="1"/>
  <c r="I9" i="67"/>
  <c r="D8" i="41" s="1"/>
  <c r="I11" i="67"/>
  <c r="D10" i="41" s="1"/>
  <c r="G14" i="67"/>
  <c r="I13" i="41" s="1"/>
  <c r="G16" i="67"/>
  <c r="I15" i="41" s="1"/>
  <c r="G21" i="67"/>
  <c r="I20" i="41" s="1"/>
  <c r="G15" i="67"/>
  <c r="I14" i="41" s="1"/>
  <c r="G11" i="67"/>
  <c r="I10" i="41" s="1"/>
  <c r="I7" i="67"/>
  <c r="D6" i="41" s="1"/>
  <c r="Q6" i="67"/>
  <c r="AN6" i="41" s="1"/>
  <c r="I8" i="67"/>
  <c r="D7" i="41" s="1"/>
  <c r="G13" i="67"/>
  <c r="I12" i="41" s="1"/>
  <c r="I14" i="67"/>
  <c r="D13" i="41" s="1"/>
  <c r="I19" i="67"/>
  <c r="D18" i="41" s="1"/>
  <c r="I15" i="67"/>
  <c r="D14" i="41" s="1"/>
  <c r="G10" i="67"/>
  <c r="I9" i="41" s="1"/>
  <c r="I21" i="67"/>
  <c r="D20" i="41" s="1"/>
  <c r="G5" i="67"/>
  <c r="I4" i="41" s="1"/>
  <c r="G6" i="67"/>
  <c r="I5" i="41" s="1"/>
  <c r="G12" i="67"/>
  <c r="I11" i="41" s="1"/>
  <c r="I13" i="67"/>
  <c r="D12" i="41" s="1"/>
  <c r="I20" i="67"/>
  <c r="D19" i="41" s="1"/>
  <c r="G19" i="67"/>
  <c r="I18" i="41" s="1"/>
  <c r="I10" i="67"/>
  <c r="D9" i="41" s="1"/>
  <c r="T9" i="41" s="1"/>
  <c r="Q4" i="65"/>
  <c r="AP4" i="41" s="1"/>
  <c r="FN5" i="83"/>
  <c r="FN34" i="83" s="1"/>
  <c r="FG34" i="83"/>
  <c r="DZ5" i="83"/>
  <c r="EA5" i="83" s="1"/>
  <c r="FM5" i="83" s="1"/>
  <c r="CH9" i="83"/>
  <c r="CH13" i="83"/>
  <c r="FP17" i="83"/>
  <c r="CH18" i="83"/>
  <c r="U15" i="41" l="1"/>
  <c r="AR5" i="41"/>
  <c r="AQ15" i="84" s="1"/>
  <c r="AU15" i="84" s="1"/>
  <c r="T17" i="41"/>
  <c r="T7" i="41"/>
  <c r="AS5" i="41"/>
  <c r="AR15" i="84" s="1"/>
  <c r="AV15" i="84" s="1"/>
  <c r="AR6" i="41"/>
  <c r="AQ16" i="84" s="1"/>
  <c r="AU16" i="84" s="1"/>
  <c r="V14" i="41"/>
  <c r="V19" i="41"/>
  <c r="V6" i="41"/>
  <c r="T14" i="41"/>
  <c r="X14" i="41" s="1"/>
  <c r="S16" i="84" s="1"/>
  <c r="AI16" i="84" s="1"/>
  <c r="AT7" i="41"/>
  <c r="AS17" i="84" s="1"/>
  <c r="AW17" i="84" s="1"/>
  <c r="T6" i="41"/>
  <c r="T15" i="41"/>
  <c r="V7" i="41"/>
  <c r="V9" i="41"/>
  <c r="V12" i="41"/>
  <c r="AS4" i="41"/>
  <c r="AR14" i="84" s="1"/>
  <c r="AV14" i="84" s="1"/>
  <c r="V16" i="41"/>
  <c r="AS7" i="41"/>
  <c r="AR17" i="84" s="1"/>
  <c r="AV17" i="84" s="1"/>
  <c r="AR7" i="41"/>
  <c r="AQ17" i="84" s="1"/>
  <c r="AU17" i="84" s="1"/>
  <c r="AT4" i="41"/>
  <c r="AS14" i="84" s="1"/>
  <c r="AW14" i="84" s="1"/>
  <c r="AR4" i="41"/>
  <c r="AQ14" i="84" s="1"/>
  <c r="AU14" i="84" s="1"/>
  <c r="U19" i="41"/>
  <c r="U20" i="41"/>
  <c r="U10" i="41"/>
  <c r="CB34" i="83"/>
  <c r="U6" i="41"/>
  <c r="U11" i="41"/>
  <c r="U9" i="41"/>
  <c r="CE5" i="83"/>
  <c r="CE34" i="83" s="1"/>
  <c r="ER33" i="83"/>
  <c r="ER16" i="83"/>
  <c r="ER27" i="83"/>
  <c r="ER12" i="83"/>
  <c r="ER28" i="83"/>
  <c r="ER29" i="83"/>
  <c r="ER25" i="83"/>
  <c r="ER17" i="83"/>
  <c r="EO26" i="83"/>
  <c r="FK17" i="83"/>
  <c r="EN26" i="83"/>
  <c r="ER26" i="83" s="1"/>
  <c r="FK25" i="83"/>
  <c r="BX34" i="83"/>
  <c r="CD34" i="83"/>
  <c r="EN32" i="83"/>
  <c r="ER32" i="83" s="1"/>
  <c r="FL28" i="83"/>
  <c r="FR9" i="83"/>
  <c r="ER5" i="83"/>
  <c r="BY34" i="83"/>
  <c r="FQ9" i="83"/>
  <c r="EO10" i="83"/>
  <c r="ER10" i="83" s="1"/>
  <c r="FL32" i="83"/>
  <c r="V18" i="41"/>
  <c r="T12" i="41"/>
  <c r="T13" i="41"/>
  <c r="U18" i="41"/>
  <c r="U12" i="41"/>
  <c r="T16" i="41"/>
  <c r="X16" i="41" s="1"/>
  <c r="S18" i="84" s="1"/>
  <c r="AI18" i="84" s="1"/>
  <c r="U13" i="41"/>
  <c r="U4" i="41"/>
  <c r="V15" i="41"/>
  <c r="Z15" i="41" s="1"/>
  <c r="U17" i="84" s="1"/>
  <c r="AK17" i="84" s="1"/>
  <c r="T19" i="41"/>
  <c r="T4" i="41"/>
  <c r="T20" i="41"/>
  <c r="T8" i="41"/>
  <c r="V5" i="41"/>
  <c r="BL19" i="83"/>
  <c r="EN18" i="83"/>
  <c r="ER18" i="83" s="1"/>
  <c r="FR30" i="83"/>
  <c r="FK27" i="83"/>
  <c r="FQ18" i="83"/>
  <c r="CC5" i="83"/>
  <c r="CC34" i="83" s="1"/>
  <c r="FR33" i="83"/>
  <c r="EN23" i="83"/>
  <c r="BL33" i="83"/>
  <c r="FQ16" i="83"/>
  <c r="FL27" i="83"/>
  <c r="BL6" i="83"/>
  <c r="EN7" i="83"/>
  <c r="ER7" i="83" s="1"/>
  <c r="FL5" i="83"/>
  <c r="FR19" i="83"/>
  <c r="FQ29" i="83"/>
  <c r="FK21" i="83"/>
  <c r="FK31" i="83"/>
  <c r="FL15" i="83"/>
  <c r="EN13" i="83"/>
  <c r="ER13" i="83" s="1"/>
  <c r="BL22" i="83"/>
  <c r="FL25" i="83"/>
  <c r="BL13" i="83"/>
  <c r="BL9" i="83"/>
  <c r="BL25" i="83"/>
  <c r="EO22" i="83"/>
  <c r="ER22" i="83" s="1"/>
  <c r="EN31" i="83"/>
  <c r="ER31" i="83" s="1"/>
  <c r="FL18" i="83"/>
  <c r="EO23" i="83"/>
  <c r="FR17" i="83"/>
  <c r="BL23" i="83"/>
  <c r="FR25" i="83"/>
  <c r="BL16" i="83"/>
  <c r="FR22" i="83"/>
  <c r="BL29" i="83"/>
  <c r="BL26" i="83"/>
  <c r="BL28" i="83"/>
  <c r="BL30" i="83"/>
  <c r="BL32" i="83"/>
  <c r="FR15" i="83"/>
  <c r="BL27" i="83"/>
  <c r="BL14" i="83"/>
  <c r="BL17" i="83"/>
  <c r="EO21" i="83"/>
  <c r="ER21" i="83" s="1"/>
  <c r="FL9" i="83"/>
  <c r="BL12" i="83"/>
  <c r="BL24" i="83"/>
  <c r="FQ14" i="83"/>
  <c r="EN6" i="83"/>
  <c r="FR23" i="83"/>
  <c r="FQ5" i="83"/>
  <c r="FR24" i="83"/>
  <c r="FK9" i="83"/>
  <c r="BL21" i="83"/>
  <c r="BL18" i="83"/>
  <c r="FK33" i="83"/>
  <c r="FL13" i="83"/>
  <c r="FL11" i="83"/>
  <c r="BL15" i="83"/>
  <c r="FR20" i="83"/>
  <c r="EN19" i="83"/>
  <c r="ER19" i="83" s="1"/>
  <c r="FQ12" i="83"/>
  <c r="FK12" i="83"/>
  <c r="FR6" i="83"/>
  <c r="FQ31" i="83"/>
  <c r="BL31" i="83"/>
  <c r="FK5" i="83"/>
  <c r="FQ11" i="83"/>
  <c r="EN14" i="83"/>
  <c r="ER14" i="83" s="1"/>
  <c r="FK6" i="83"/>
  <c r="FR13" i="83"/>
  <c r="FQ22" i="83"/>
  <c r="BL8" i="83"/>
  <c r="FK18" i="83"/>
  <c r="FR16" i="83"/>
  <c r="FR31" i="83"/>
  <c r="FL31" i="83"/>
  <c r="FK20" i="83"/>
  <c r="FR11" i="83"/>
  <c r="FK8" i="83"/>
  <c r="EN11" i="83"/>
  <c r="ER11" i="83" s="1"/>
  <c r="BL7" i="83"/>
  <c r="FL16" i="83"/>
  <c r="BL10" i="83"/>
  <c r="BK34" i="83"/>
  <c r="FL8" i="83"/>
  <c r="FR32" i="83"/>
  <c r="FQ33" i="83"/>
  <c r="FL7" i="83"/>
  <c r="FR7" i="83"/>
  <c r="FK22" i="83"/>
  <c r="BJ34" i="83"/>
  <c r="FQ28" i="83"/>
  <c r="FR29" i="83"/>
  <c r="FL29" i="83"/>
  <c r="BL20" i="83"/>
  <c r="FQ20" i="83"/>
  <c r="EX34" i="83"/>
  <c r="FL26" i="83"/>
  <c r="FR26" i="83"/>
  <c r="FR28" i="83"/>
  <c r="FL30" i="83"/>
  <c r="FK14" i="83"/>
  <c r="FQ32" i="83"/>
  <c r="FL10" i="83"/>
  <c r="FK11" i="83"/>
  <c r="FQ6" i="83"/>
  <c r="FK15" i="83"/>
  <c r="FQ15" i="83"/>
  <c r="CG34" i="83"/>
  <c r="FL12" i="83"/>
  <c r="FR12" i="83"/>
  <c r="EM11" i="83"/>
  <c r="EG34" i="83"/>
  <c r="CF34" i="83"/>
  <c r="BL5" i="83"/>
  <c r="CA34" i="83"/>
  <c r="FK29" i="83"/>
  <c r="FR14" i="83"/>
  <c r="FL14" i="83"/>
  <c r="FK10" i="83"/>
  <c r="FQ10" i="83"/>
  <c r="EY34" i="83"/>
  <c r="EN8" i="83"/>
  <c r="ER8" i="83" s="1"/>
  <c r="EH34" i="83"/>
  <c r="FK7" i="83"/>
  <c r="FQ7" i="83"/>
  <c r="BI34" i="83"/>
  <c r="FQ30" i="83"/>
  <c r="FK30" i="83"/>
  <c r="FQ24" i="83"/>
  <c r="FK24" i="83"/>
  <c r="FK13" i="83"/>
  <c r="FQ13" i="83"/>
  <c r="BZ34" i="83"/>
  <c r="EO14" i="83"/>
  <c r="EI34" i="83"/>
  <c r="EO6" i="83"/>
  <c r="EZ34" i="83"/>
  <c r="AS6" i="41"/>
  <c r="AR16" i="84" s="1"/>
  <c r="AV16" i="84" s="1"/>
  <c r="AT6" i="41"/>
  <c r="AS16" i="84" s="1"/>
  <c r="AW16" i="84" s="1"/>
  <c r="T18" i="41"/>
  <c r="V8" i="41"/>
  <c r="U5" i="41"/>
  <c r="T11" i="41"/>
  <c r="T5" i="41"/>
  <c r="T10" i="41"/>
  <c r="Y17" i="41"/>
  <c r="T19" i="84" s="1"/>
  <c r="AJ19" i="84" s="1"/>
  <c r="Z17" i="41"/>
  <c r="U19" i="84" s="1"/>
  <c r="AK19" i="84" s="1"/>
  <c r="X17" i="41"/>
  <c r="S19" i="84" s="1"/>
  <c r="AI19" i="84" s="1"/>
  <c r="CH34" i="83"/>
  <c r="AY15" i="84" l="1"/>
  <c r="X20" i="41"/>
  <c r="S22" i="84" s="1"/>
  <c r="AI22" i="84" s="1"/>
  <c r="Y19" i="41"/>
  <c r="T21" i="84" s="1"/>
  <c r="AJ21" i="84" s="1"/>
  <c r="Z13" i="41"/>
  <c r="U15" i="84" s="1"/>
  <c r="AK15" i="84" s="1"/>
  <c r="AZ15" i="84"/>
  <c r="BA15" i="84"/>
  <c r="Y14" i="41"/>
  <c r="T16" i="84" s="1"/>
  <c r="AJ16" i="84" s="1"/>
  <c r="Z14" i="41"/>
  <c r="U16" i="84" s="1"/>
  <c r="AK16" i="84" s="1"/>
  <c r="AO16" i="84" s="1"/>
  <c r="Z7" i="41"/>
  <c r="U9" i="84" s="1"/>
  <c r="AK9" i="84" s="1"/>
  <c r="X6" i="41"/>
  <c r="S8" i="84" s="1"/>
  <c r="AI8" i="84" s="1"/>
  <c r="Y10" i="41"/>
  <c r="T12" i="84" s="1"/>
  <c r="AJ12" i="84" s="1"/>
  <c r="Y6" i="41"/>
  <c r="T8" i="84" s="1"/>
  <c r="AJ8" i="84" s="1"/>
  <c r="AY17" i="84"/>
  <c r="Y7" i="41"/>
  <c r="T9" i="84" s="1"/>
  <c r="AJ9" i="84" s="1"/>
  <c r="X7" i="41"/>
  <c r="S9" i="84" s="1"/>
  <c r="AI9" i="84" s="1"/>
  <c r="Z8" i="41"/>
  <c r="U10" i="84" s="1"/>
  <c r="AK10" i="84" s="1"/>
  <c r="X12" i="41"/>
  <c r="S14" i="84" s="1"/>
  <c r="AI14" i="84" s="1"/>
  <c r="Z20" i="41"/>
  <c r="U22" i="84" s="1"/>
  <c r="AK22" i="84" s="1"/>
  <c r="AY14" i="84"/>
  <c r="Y12" i="41"/>
  <c r="T14" i="84" s="1"/>
  <c r="AJ14" i="84" s="1"/>
  <c r="Z5" i="41"/>
  <c r="U7" i="84" s="1"/>
  <c r="AK7" i="84" s="1"/>
  <c r="Y13" i="41"/>
  <c r="T15" i="84" s="1"/>
  <c r="AJ15" i="84" s="1"/>
  <c r="AZ17" i="84"/>
  <c r="Z16" i="41"/>
  <c r="U18" i="84" s="1"/>
  <c r="AK18" i="84" s="1"/>
  <c r="Y16" i="41"/>
  <c r="T18" i="84" s="1"/>
  <c r="AJ18" i="84" s="1"/>
  <c r="Y4" i="41"/>
  <c r="T6" i="84" s="1"/>
  <c r="AJ6" i="84" s="1"/>
  <c r="X5" i="41"/>
  <c r="S7" i="84" s="1"/>
  <c r="AI7" i="84" s="1"/>
  <c r="Y9" i="41"/>
  <c r="T11" i="84" s="1"/>
  <c r="AJ11" i="84" s="1"/>
  <c r="BA17" i="84"/>
  <c r="BA14" i="84"/>
  <c r="X15" i="41"/>
  <c r="S17" i="84" s="1"/>
  <c r="AI17" i="84" s="1"/>
  <c r="Y15" i="41"/>
  <c r="T17" i="84" s="1"/>
  <c r="AJ17" i="84" s="1"/>
  <c r="X18" i="41"/>
  <c r="S20" i="84" s="1"/>
  <c r="AI20" i="84" s="1"/>
  <c r="Y8" i="41"/>
  <c r="T10" i="84" s="1"/>
  <c r="AJ10" i="84" s="1"/>
  <c r="Y18" i="41"/>
  <c r="T20" i="84" s="1"/>
  <c r="AJ20" i="84" s="1"/>
  <c r="AZ14" i="84"/>
  <c r="X9" i="41"/>
  <c r="S11" i="84" s="1"/>
  <c r="AI11" i="84" s="1"/>
  <c r="X4" i="41"/>
  <c r="S6" i="84" s="1"/>
  <c r="AI6" i="84" s="1"/>
  <c r="Z4" i="41"/>
  <c r="U6" i="84" s="1"/>
  <c r="AK6" i="84" s="1"/>
  <c r="Z9" i="41"/>
  <c r="U11" i="84" s="1"/>
  <c r="AK11" i="84" s="1"/>
  <c r="X13" i="41"/>
  <c r="S15" i="84" s="1"/>
  <c r="AI15" i="84" s="1"/>
  <c r="Z6" i="41"/>
  <c r="U8" i="84" s="1"/>
  <c r="AK8" i="84" s="1"/>
  <c r="Y11" i="41"/>
  <c r="T13" i="84" s="1"/>
  <c r="AJ13" i="84" s="1"/>
  <c r="Y20" i="41"/>
  <c r="T22" i="84" s="1"/>
  <c r="AJ22" i="84" s="1"/>
  <c r="Z12" i="41"/>
  <c r="U14" i="84" s="1"/>
  <c r="AK14" i="84" s="1"/>
  <c r="X8" i="41"/>
  <c r="S10" i="84" s="1"/>
  <c r="AI10" i="84" s="1"/>
  <c r="BA16" i="84"/>
  <c r="Z19" i="41"/>
  <c r="U21" i="84" s="1"/>
  <c r="AK21" i="84" s="1"/>
  <c r="X19" i="41"/>
  <c r="S21" i="84" s="1"/>
  <c r="AI21" i="84" s="1"/>
  <c r="ER23" i="83"/>
  <c r="ER6" i="83"/>
  <c r="Y5" i="41"/>
  <c r="T7" i="84" s="1"/>
  <c r="AJ7" i="84" s="1"/>
  <c r="FL34" i="83"/>
  <c r="BL34" i="83"/>
  <c r="FR34" i="83"/>
  <c r="FQ34" i="83"/>
  <c r="EN34" i="83"/>
  <c r="FK34" i="83"/>
  <c r="EO34" i="83"/>
  <c r="AZ16" i="84"/>
  <c r="AY16" i="84"/>
  <c r="X10" i="41"/>
  <c r="S12" i="84" s="1"/>
  <c r="AI12" i="84" s="1"/>
  <c r="Z11" i="41"/>
  <c r="U13" i="84" s="1"/>
  <c r="AK13" i="84" s="1"/>
  <c r="Z18" i="41"/>
  <c r="U20" i="84" s="1"/>
  <c r="AK20" i="84" s="1"/>
  <c r="X11" i="41"/>
  <c r="S13" i="84" s="1"/>
  <c r="AI13" i="84" s="1"/>
  <c r="Z10" i="41"/>
  <c r="U12" i="84" s="1"/>
  <c r="AK12" i="84" s="1"/>
  <c r="AO19" i="84"/>
  <c r="AM19" i="84"/>
  <c r="AN19" i="84"/>
  <c r="FO5" i="83"/>
  <c r="FO34" i="83" s="1"/>
  <c r="FH34" i="83"/>
  <c r="FM34" i="83"/>
  <c r="FP5" i="83"/>
  <c r="FP34" i="83" s="1"/>
  <c r="FS5" i="83"/>
  <c r="FS34" i="83" s="1"/>
  <c r="Y10" i="68" l="1"/>
  <c r="U10" i="68"/>
  <c r="V10" i="68" s="1"/>
  <c r="X11" i="68"/>
  <c r="W9" i="68"/>
  <c r="Y11" i="68"/>
  <c r="U11" i="68"/>
  <c r="V11" i="68" s="1"/>
  <c r="Q9" i="68"/>
  <c r="W10" i="68"/>
  <c r="Q10" i="68"/>
  <c r="Y9" i="68"/>
  <c r="X10" i="68"/>
  <c r="X9" i="68"/>
  <c r="U9" i="68"/>
  <c r="V9" i="68" s="1"/>
  <c r="S10" i="68"/>
  <c r="S9" i="68"/>
  <c r="H79" i="68"/>
  <c r="H78" i="68"/>
  <c r="G78" i="68"/>
  <c r="K78" i="68"/>
  <c r="G79" i="68"/>
  <c r="U15" i="68"/>
  <c r="V15" i="68" s="1"/>
  <c r="Q11" i="68"/>
  <c r="W11" i="68"/>
  <c r="S11" i="68"/>
  <c r="X6" i="68"/>
  <c r="Y15" i="68"/>
  <c r="Y17" i="68"/>
  <c r="AM16" i="84"/>
  <c r="J60" i="68" s="1"/>
  <c r="AN16" i="84"/>
  <c r="AM9" i="84"/>
  <c r="K27" i="68" s="1"/>
  <c r="U16" i="68"/>
  <c r="V16" i="68" s="1"/>
  <c r="Q16" i="68"/>
  <c r="S16" i="68"/>
  <c r="S15" i="68"/>
  <c r="Q15" i="68"/>
  <c r="W16" i="68"/>
  <c r="X16" i="68"/>
  <c r="W17" i="68"/>
  <c r="W15" i="68"/>
  <c r="AO8" i="84"/>
  <c r="AO9" i="84"/>
  <c r="X15" i="68"/>
  <c r="Y16" i="68"/>
  <c r="Q17" i="68"/>
  <c r="U17" i="68"/>
  <c r="V17" i="68" s="1"/>
  <c r="S17" i="68"/>
  <c r="X17" i="68"/>
  <c r="U6" i="68"/>
  <c r="V6" i="68" s="1"/>
  <c r="Y7" i="68"/>
  <c r="Y6" i="68"/>
  <c r="Q6" i="68"/>
  <c r="S6" i="68"/>
  <c r="W6" i="68"/>
  <c r="AM22" i="84"/>
  <c r="AN9" i="84"/>
  <c r="AM14" i="84"/>
  <c r="J54" i="68" s="1"/>
  <c r="AM15" i="84"/>
  <c r="AM18" i="84"/>
  <c r="F75" i="68" s="1"/>
  <c r="AO6" i="84"/>
  <c r="AO18" i="84"/>
  <c r="AN18" i="84"/>
  <c r="AN17" i="84"/>
  <c r="AO17" i="84"/>
  <c r="AM17" i="84"/>
  <c r="AM20" i="84"/>
  <c r="AM7" i="84"/>
  <c r="K9" i="68" s="1"/>
  <c r="AN11" i="84"/>
  <c r="AO11" i="84"/>
  <c r="S7" i="68"/>
  <c r="AM11" i="84"/>
  <c r="AO10" i="84"/>
  <c r="Q8" i="68"/>
  <c r="U8" i="68"/>
  <c r="V8" i="68" s="1"/>
  <c r="X7" i="68"/>
  <c r="Y8" i="68"/>
  <c r="W7" i="68"/>
  <c r="Q7" i="68"/>
  <c r="U7" i="68"/>
  <c r="V7" i="68" s="1"/>
  <c r="S8" i="68"/>
  <c r="X8" i="68"/>
  <c r="W8" i="68"/>
  <c r="AO15" i="84"/>
  <c r="AM6" i="84"/>
  <c r="F6" i="68" s="1"/>
  <c r="AN14" i="84"/>
  <c r="AO14" i="84"/>
  <c r="AN6" i="84"/>
  <c r="AO7" i="84"/>
  <c r="AN7" i="84"/>
  <c r="AM10" i="84"/>
  <c r="J29" i="68" s="1"/>
  <c r="AN10" i="84"/>
  <c r="AN8" i="84"/>
  <c r="AN15" i="84"/>
  <c r="AO12" i="84"/>
  <c r="AM8" i="84"/>
  <c r="AO22" i="84"/>
  <c r="AN22" i="84"/>
  <c r="X12" i="68"/>
  <c r="AN21" i="84"/>
  <c r="I79" i="68"/>
  <c r="AM12" i="84"/>
  <c r="J35" i="68" s="1"/>
  <c r="U12" i="68"/>
  <c r="V12" i="68" s="1"/>
  <c r="Q14" i="68"/>
  <c r="X13" i="68"/>
  <c r="AO21" i="84"/>
  <c r="AM21" i="84"/>
  <c r="G84" i="68" s="1"/>
  <c r="AM13" i="84"/>
  <c r="AN12" i="84"/>
  <c r="ER34" i="83"/>
  <c r="AN20" i="84"/>
  <c r="AO20" i="84"/>
  <c r="Y13" i="68"/>
  <c r="W13" i="68"/>
  <c r="S14" i="68"/>
  <c r="U13" i="68"/>
  <c r="V13" i="68" s="1"/>
  <c r="W12" i="68"/>
  <c r="S13" i="68"/>
  <c r="U14" i="68"/>
  <c r="V14" i="68" s="1"/>
  <c r="Q12" i="68"/>
  <c r="W14" i="68"/>
  <c r="Y14" i="68"/>
  <c r="X14" i="68"/>
  <c r="S12" i="68"/>
  <c r="Q13" i="68"/>
  <c r="Y12" i="68"/>
  <c r="AN13" i="84"/>
  <c r="AO13" i="84"/>
  <c r="F79" i="68"/>
  <c r="K79" i="68"/>
  <c r="J79" i="68"/>
  <c r="D79" i="68"/>
  <c r="J78" i="68"/>
  <c r="I80" i="68"/>
  <c r="F78" i="68"/>
  <c r="D80" i="68"/>
  <c r="J80" i="68"/>
  <c r="D78" i="68"/>
  <c r="H80" i="68"/>
  <c r="K80" i="68"/>
  <c r="F80" i="68"/>
  <c r="G80" i="68"/>
  <c r="G64" i="68" l="1"/>
  <c r="I78" i="68"/>
  <c r="G60" i="68"/>
  <c r="F62" i="68"/>
  <c r="H57" i="68"/>
  <c r="K60" i="68"/>
  <c r="F60" i="68"/>
  <c r="L60" i="68"/>
  <c r="D60" i="68"/>
  <c r="I60" i="68"/>
  <c r="J75" i="68"/>
  <c r="G77" i="68"/>
  <c r="J62" i="68"/>
  <c r="G62" i="68"/>
  <c r="G61" i="68"/>
  <c r="L62" i="68"/>
  <c r="D61" i="68"/>
  <c r="K62" i="68"/>
  <c r="I62" i="68"/>
  <c r="D62" i="68"/>
  <c r="J61" i="68"/>
  <c r="F61" i="68"/>
  <c r="L61" i="68"/>
  <c r="I61" i="68"/>
  <c r="K61" i="68"/>
  <c r="G27" i="68"/>
  <c r="J27" i="68"/>
  <c r="D27" i="68"/>
  <c r="F27" i="68"/>
  <c r="F26" i="68"/>
  <c r="J26" i="68"/>
  <c r="D26" i="68"/>
  <c r="G26" i="68"/>
  <c r="G28" i="68"/>
  <c r="D28" i="68"/>
  <c r="K26" i="68"/>
  <c r="J28" i="68"/>
  <c r="K28" i="68"/>
  <c r="F28" i="68"/>
  <c r="G32" i="68"/>
  <c r="J87" i="68"/>
  <c r="G54" i="68"/>
  <c r="D87" i="68"/>
  <c r="F87" i="68"/>
  <c r="D89" i="68"/>
  <c r="G87" i="68"/>
  <c r="F76" i="68"/>
  <c r="J77" i="68"/>
  <c r="D75" i="68"/>
  <c r="G75" i="68"/>
  <c r="D64" i="68"/>
  <c r="J64" i="68"/>
  <c r="D54" i="68"/>
  <c r="I55" i="68"/>
  <c r="H58" i="68"/>
  <c r="K55" i="68"/>
  <c r="I65" i="68"/>
  <c r="F57" i="68"/>
  <c r="K57" i="68"/>
  <c r="G57" i="68"/>
  <c r="D57" i="68"/>
  <c r="I57" i="68"/>
  <c r="D77" i="68"/>
  <c r="G76" i="68"/>
  <c r="K75" i="68"/>
  <c r="F77" i="68"/>
  <c r="K77" i="68"/>
  <c r="J57" i="68"/>
  <c r="F55" i="68"/>
  <c r="I54" i="68"/>
  <c r="J55" i="68"/>
  <c r="D55" i="68"/>
  <c r="K54" i="68"/>
  <c r="J63" i="68"/>
  <c r="L34" i="68"/>
  <c r="I32" i="68"/>
  <c r="K65" i="68"/>
  <c r="K76" i="68"/>
  <c r="J34" i="68"/>
  <c r="D76" i="68"/>
  <c r="J76" i="68"/>
  <c r="L32" i="68"/>
  <c r="D32" i="68"/>
  <c r="D56" i="68"/>
  <c r="I64" i="68"/>
  <c r="F64" i="68"/>
  <c r="J32" i="68"/>
  <c r="H63" i="68"/>
  <c r="H64" i="68"/>
  <c r="H65" i="68"/>
  <c r="F32" i="68"/>
  <c r="K32" i="68"/>
  <c r="F65" i="68"/>
  <c r="K64" i="68"/>
  <c r="K63" i="68"/>
  <c r="J65" i="68"/>
  <c r="I63" i="68"/>
  <c r="F63" i="68"/>
  <c r="L63" i="68"/>
  <c r="G63" i="68"/>
  <c r="L64" i="68"/>
  <c r="D65" i="68"/>
  <c r="G65" i="68"/>
  <c r="L65" i="68"/>
  <c r="D63" i="68"/>
  <c r="I9" i="68"/>
  <c r="F33" i="68"/>
  <c r="K87" i="68"/>
  <c r="H87" i="68"/>
  <c r="L87" i="68"/>
  <c r="G9" i="68"/>
  <c r="I87" i="68"/>
  <c r="F9" i="68"/>
  <c r="F54" i="68"/>
  <c r="G83" i="68"/>
  <c r="F34" i="68"/>
  <c r="J33" i="68"/>
  <c r="D34" i="68"/>
  <c r="K34" i="68"/>
  <c r="K56" i="68"/>
  <c r="G34" i="68"/>
  <c r="G33" i="68"/>
  <c r="L33" i="68"/>
  <c r="I33" i="68"/>
  <c r="D33" i="68"/>
  <c r="K33" i="68"/>
  <c r="I34" i="68"/>
  <c r="F56" i="68"/>
  <c r="I56" i="68"/>
  <c r="J56" i="68"/>
  <c r="F59" i="68"/>
  <c r="D9" i="68"/>
  <c r="G56" i="68"/>
  <c r="G55" i="68"/>
  <c r="K6" i="68"/>
  <c r="G10" i="68"/>
  <c r="F7" i="68"/>
  <c r="D59" i="68"/>
  <c r="I59" i="68"/>
  <c r="J59" i="68"/>
  <c r="K7" i="68"/>
  <c r="G8" i="68"/>
  <c r="I58" i="68"/>
  <c r="D58" i="68"/>
  <c r="G7" i="68"/>
  <c r="K59" i="68"/>
  <c r="F11" i="68"/>
  <c r="F58" i="68"/>
  <c r="G59" i="68"/>
  <c r="D11" i="68"/>
  <c r="K58" i="68"/>
  <c r="G58" i="68"/>
  <c r="H59" i="68"/>
  <c r="J58" i="68"/>
  <c r="I11" i="68"/>
  <c r="K11" i="68"/>
  <c r="G11" i="68"/>
  <c r="G6" i="68"/>
  <c r="D6" i="68"/>
  <c r="K31" i="68"/>
  <c r="F30" i="68"/>
  <c r="F29" i="68"/>
  <c r="F8" i="68"/>
  <c r="J30" i="68"/>
  <c r="D8" i="68"/>
  <c r="I10" i="68"/>
  <c r="D31" i="68"/>
  <c r="G30" i="68"/>
  <c r="L30" i="68"/>
  <c r="F10" i="68"/>
  <c r="F31" i="68"/>
  <c r="G31" i="68"/>
  <c r="L14" i="68"/>
  <c r="D10" i="68"/>
  <c r="K10" i="68"/>
  <c r="K29" i="68"/>
  <c r="D29" i="68"/>
  <c r="L31" i="68"/>
  <c r="G29" i="68"/>
  <c r="K30" i="68"/>
  <c r="L29" i="68"/>
  <c r="J31" i="68"/>
  <c r="D30" i="68"/>
  <c r="D7" i="68"/>
  <c r="K8" i="68"/>
  <c r="I89" i="68"/>
  <c r="D14" i="68"/>
  <c r="F88" i="68"/>
  <c r="K89" i="68"/>
  <c r="K14" i="68"/>
  <c r="L12" i="68"/>
  <c r="F14" i="68"/>
  <c r="F12" i="68"/>
  <c r="G14" i="68"/>
  <c r="F13" i="68"/>
  <c r="L13" i="68"/>
  <c r="I14" i="68"/>
  <c r="K12" i="68"/>
  <c r="K13" i="68"/>
  <c r="I13" i="68"/>
  <c r="D12" i="68"/>
  <c r="I12" i="68"/>
  <c r="D13" i="68"/>
  <c r="G12" i="68"/>
  <c r="G13" i="68"/>
  <c r="I88" i="68"/>
  <c r="D51" i="68"/>
  <c r="L88" i="68"/>
  <c r="J88" i="68"/>
  <c r="D82" i="68"/>
  <c r="D88" i="68"/>
  <c r="H88" i="68"/>
  <c r="J89" i="68"/>
  <c r="K88" i="68"/>
  <c r="L89" i="68"/>
  <c r="G88" i="68"/>
  <c r="F89" i="68"/>
  <c r="G89" i="68"/>
  <c r="G52" i="68"/>
  <c r="H89" i="68"/>
  <c r="J82" i="68"/>
  <c r="G82" i="68"/>
  <c r="F82" i="68"/>
  <c r="K35" i="68"/>
  <c r="D37" i="68"/>
  <c r="F35" i="68"/>
  <c r="K52" i="68"/>
  <c r="K84" i="68"/>
  <c r="I36" i="68"/>
  <c r="L52" i="68"/>
  <c r="D52" i="68"/>
  <c r="L86" i="68"/>
  <c r="H86" i="68"/>
  <c r="K37" i="68"/>
  <c r="G35" i="68"/>
  <c r="K53" i="68"/>
  <c r="J85" i="68"/>
  <c r="D86" i="68"/>
  <c r="I35" i="68"/>
  <c r="D35" i="68"/>
  <c r="I84" i="68"/>
  <c r="L84" i="68"/>
  <c r="F37" i="68"/>
  <c r="G37" i="68"/>
  <c r="J86" i="68"/>
  <c r="I86" i="68"/>
  <c r="H85" i="68"/>
  <c r="K86" i="68"/>
  <c r="G86" i="68"/>
  <c r="D84" i="68"/>
  <c r="J84" i="68"/>
  <c r="F36" i="68"/>
  <c r="L35" i="68"/>
  <c r="J36" i="68"/>
  <c r="K36" i="68"/>
  <c r="F86" i="68"/>
  <c r="D36" i="68"/>
  <c r="I37" i="68"/>
  <c r="L36" i="68"/>
  <c r="F84" i="68"/>
  <c r="H84" i="68"/>
  <c r="K85" i="68"/>
  <c r="F85" i="68"/>
  <c r="D85" i="68"/>
  <c r="I85" i="68"/>
  <c r="L85" i="68"/>
  <c r="G85" i="68"/>
  <c r="G36" i="68"/>
  <c r="L37" i="68"/>
  <c r="J37" i="68"/>
  <c r="F53" i="68"/>
  <c r="D53" i="68"/>
  <c r="K51" i="68"/>
  <c r="J52" i="68"/>
  <c r="F52" i="68"/>
  <c r="J53" i="68"/>
  <c r="L53" i="68"/>
  <c r="J51" i="68"/>
  <c r="G51" i="68"/>
  <c r="J81" i="68"/>
  <c r="K81" i="68"/>
  <c r="F81" i="68"/>
  <c r="F83" i="68"/>
  <c r="I81" i="68"/>
  <c r="D81" i="68"/>
  <c r="H81" i="68"/>
  <c r="H83" i="68"/>
  <c r="K83" i="68"/>
  <c r="G81" i="68"/>
  <c r="J83" i="68"/>
  <c r="H82" i="68"/>
  <c r="K82" i="68"/>
  <c r="I82" i="68"/>
  <c r="I83" i="68"/>
  <c r="D83" i="68"/>
  <c r="F51" i="68"/>
  <c r="G53" i="68"/>
  <c r="L51" i="68"/>
</calcChain>
</file>

<file path=xl/sharedStrings.xml><?xml version="1.0" encoding="utf-8"?>
<sst xmlns="http://schemas.openxmlformats.org/spreadsheetml/2006/main" count="9526" uniqueCount="1424">
  <si>
    <t>Catalogue Title</t>
  </si>
  <si>
    <t>MMC3</t>
  </si>
  <si>
    <t>Lease Financing Annual Rate:</t>
  </si>
  <si>
    <t>Print volume share (B&amp;W vs Col.):</t>
  </si>
  <si>
    <t>B&amp;W</t>
  </si>
  <si>
    <t>CPI B&amp;W</t>
  </si>
  <si>
    <t>CPI Col.</t>
  </si>
  <si>
    <t>TCO</t>
  </si>
  <si>
    <t>Colour</t>
  </si>
  <si>
    <t>(TCO over 60 Months)</t>
  </si>
  <si>
    <t>CPI B&amp;W
($)</t>
  </si>
  <si>
    <t>CPI Col.
($)</t>
  </si>
  <si>
    <t>Purchase Price ($)</t>
  </si>
  <si>
    <t>Purchase Discounts:</t>
  </si>
  <si>
    <t>Price</t>
  </si>
  <si>
    <t>PURCHASE OPTION</t>
  </si>
  <si>
    <t>Average Page per User per Month:</t>
  </si>
  <si>
    <t>Staple</t>
  </si>
  <si>
    <t>Punch</t>
  </si>
  <si>
    <t>Fax</t>
  </si>
  <si>
    <t>Pull Print</t>
  </si>
  <si>
    <t>All Inc. Price</t>
  </si>
  <si>
    <t>Base Price</t>
  </si>
  <si>
    <t>Same values</t>
  </si>
  <si>
    <t>No Discount</t>
  </si>
  <si>
    <t>No Additional Features</t>
  </si>
  <si>
    <t>Additional Features introduced</t>
  </si>
  <si>
    <t>New All</t>
  </si>
  <si>
    <t>Inc. price</t>
  </si>
  <si>
    <t xml:space="preserve">Purchase price shows </t>
  </si>
  <si>
    <t>the new all inclusive figure</t>
  </si>
  <si>
    <t xml:space="preserve"> </t>
  </si>
  <si>
    <t>BOC "FXUSDCAD" USD Foreign Exchange Pricing Adjustment Threshold:</t>
  </si>
  <si>
    <t>BOC "V39078" Bank Rate Basis Points Pricing Adjustment Threshold:</t>
  </si>
  <si>
    <t>BPS</t>
  </si>
  <si>
    <t>CDN</t>
  </si>
  <si>
    <t>Monthly Equivalent</t>
  </si>
  <si>
    <t>Classification</t>
  </si>
  <si>
    <t>Personal Devices 1 User MIPD: 400</t>
  </si>
  <si>
    <t>Personal Devices
1 User
MIPD: 400</t>
  </si>
  <si>
    <t>Small WG: 2-10 Users
MIPD: 800 - 4,000
Average: 
6 Users &amp; 2,400 MIPD</t>
  </si>
  <si>
    <t>Medium Workgroup
11 to 25 Users
Average: 
20 Users &amp; 8,000 MIPD
MIPD: 4,400 - 10,000</t>
  </si>
  <si>
    <t>Large Workgroup
25+ Users
MIPD: 10,000+
Average: 
30 Users &amp; 12,000 MIPD</t>
  </si>
  <si>
    <t>Colour:</t>
  </si>
  <si>
    <t>Black &amp; White:</t>
  </si>
  <si>
    <t xml:space="preserve">Print Volume Share: </t>
  </si>
  <si>
    <t>Flatbed:</t>
  </si>
  <si>
    <t>Departmental - 1</t>
  </si>
  <si>
    <t>Departmental - 2</t>
  </si>
  <si>
    <t>Standard Lease Rate Uplift:</t>
  </si>
  <si>
    <t xml:space="preserve">High Volume  </t>
  </si>
  <si>
    <t>MPS Monthly Overlay per Device Ceiling Price:</t>
  </si>
  <si>
    <t>Basis Points</t>
  </si>
  <si>
    <t>BOC "FXUSDCAD" USD Foreign Exchange Pricing Adjustment Threshold in CDN $:</t>
  </si>
  <si>
    <t>-</t>
  </si>
  <si>
    <t>PSM4-D-0</t>
  </si>
  <si>
    <t>PMM4-D0-0</t>
  </si>
  <si>
    <t>PMC4-D0-0</t>
  </si>
  <si>
    <t>Personal Devices
 1 User MIPD: 400</t>
  </si>
  <si>
    <t>Small WG
 2-10 Users
MIPD: 800 - 4,000
Average: 
6 Users &amp; 2,400 MIPD</t>
  </si>
  <si>
    <t xml:space="preserve">Device Category </t>
  </si>
  <si>
    <t xml:space="preserve">  </t>
  </si>
  <si>
    <t>WTD-Print Financial Calculation Variables</t>
  </si>
  <si>
    <t>1st</t>
  </si>
  <si>
    <t>2nd</t>
  </si>
  <si>
    <t>3rd</t>
  </si>
  <si>
    <t xml:space="preserve">Rank Scoring Multipliers </t>
  </si>
  <si>
    <t>BOC FXUSDCAD 2018.08.21</t>
  </si>
  <si>
    <t>KM</t>
  </si>
  <si>
    <t>RI</t>
  </si>
  <si>
    <t>XE</t>
  </si>
  <si>
    <t>BP + AI Average TCO $ Sums</t>
  </si>
  <si>
    <t>Device Identification</t>
  </si>
  <si>
    <t>Monthly Volume</t>
  </si>
  <si>
    <t>NMSO Catalogue Ceiling Prices</t>
  </si>
  <si>
    <t>Additional Features</t>
  </si>
  <si>
    <t xml:space="preserve">Device Categories  </t>
  </si>
  <si>
    <t>Catalogue Title (SOW)</t>
  </si>
  <si>
    <t>Vendor Device Product #</t>
  </si>
  <si>
    <t>Base Ceiling Price</t>
  </si>
  <si>
    <t xml:space="preserve">Staple Ceiling Price </t>
  </si>
  <si>
    <t xml:space="preserve">Fax Ceiling Price </t>
  </si>
  <si>
    <t>Pull Print Ceiling Price</t>
  </si>
  <si>
    <t>CPI B&amp;W 
Ceiling Price</t>
  </si>
  <si>
    <t>CPI Colour
Ceiling Price</t>
  </si>
  <si>
    <t xml:space="preserve">Device Identification </t>
  </si>
  <si>
    <t xml:space="preserve">Base + Pull Printing and All Inclusive 
60 Month TCO Calculations </t>
  </si>
  <si>
    <t>Device
Classification</t>
  </si>
  <si>
    <t xml:space="preserve">Preventative Maintenance Kit TCO (60 M)
</t>
  </si>
  <si>
    <t>Purchase Price TCO (60M)</t>
  </si>
  <si>
    <t>Base + Pull Print Ceiling Price</t>
  </si>
  <si>
    <t>Base + Pull Print TCO
(60 M)</t>
  </si>
  <si>
    <t xml:space="preserve">All Inclusive Ceiling Price </t>
  </si>
  <si>
    <t>All Inclusive TCO
(60 M)</t>
  </si>
  <si>
    <t>SC-C4030-CWP</t>
  </si>
  <si>
    <t xml:space="preserve">Personal Devices 
 1 User MIPD 400  </t>
  </si>
  <si>
    <t>SC-C4040-CWP</t>
  </si>
  <si>
    <t>SC-C3080-CWP</t>
  </si>
  <si>
    <t xml:space="preserve">High Volume </t>
  </si>
  <si>
    <t>SC-C3100-CWP</t>
  </si>
  <si>
    <t>Small Workgroup  
2-10 Users
MIPD: 800 - 4,000
Average: 
6 Users &amp; 2,400 MIPD</t>
  </si>
  <si>
    <t xml:space="preserve">Medium Workgroup 
11 to 25 Users
Average: 
20 Users &amp; 8,000 MIPD
MIPD: 4,400 - 10,000
 </t>
  </si>
  <si>
    <t xml:space="preserve">Large Workgroup
25+ Users
MIPD: 10,000+
Average: 
30 Users &amp; 12,000 MIPD
 </t>
  </si>
  <si>
    <t xml:space="preserve">NMSO Evaluation All Inclusive 60 M TCO Price </t>
  </si>
  <si>
    <t xml:space="preserve">NMSO Evaluation Base + Pull Print 60 M TCO Price </t>
  </si>
  <si>
    <t xml:space="preserve">Rank BPP + AI 60 M TCO </t>
  </si>
  <si>
    <t xml:space="preserve">Annual 
Duty Cycle   </t>
  </si>
  <si>
    <t xml:space="preserve">Preventative Maintenance Kit Published Yield 
</t>
  </si>
  <si>
    <t>Preventative Maintenance Kit Published Product Identifiers (GTIN, Brand, UPC, MPN)</t>
  </si>
  <si>
    <t>Preventative Maintenance Kit Purchase Ceiling Price $</t>
  </si>
  <si>
    <t>Advance Exchange  Ceiling Price to 5 years
 (20% of Base $)</t>
  </si>
  <si>
    <t>Device Base Purchase Ceiling Price $</t>
  </si>
  <si>
    <t>Scanner Specifications</t>
  </si>
  <si>
    <t>Standing Offer Holder</t>
  </si>
  <si>
    <t>Eligible Device</t>
  </si>
  <si>
    <t>Eligible</t>
  </si>
  <si>
    <t>In-Eligible</t>
  </si>
  <si>
    <t>SC-C3100-C00</t>
  </si>
  <si>
    <t>SC-C4030-C00</t>
  </si>
  <si>
    <t>SC-C4040-C00</t>
  </si>
  <si>
    <t>SC-C3080-C00</t>
  </si>
  <si>
    <t xml:space="preserve">Xerox VersaLink B605 w/ Extra 550-Sheet Tray (B605DNM + 8WA) *Fax included </t>
  </si>
  <si>
    <t>64xx Series Complete Maintenance ADF Kit (497N04848)</t>
  </si>
  <si>
    <t>PMK Purchase Ceiling Price $</t>
  </si>
  <si>
    <t>Advance Exchange Ceiling $ to 5 years
 (20% of Base $)</t>
  </si>
  <si>
    <t xml:space="preserve">Base + Pull Printing and All Inclusive  - 60 Month TCO Calculations </t>
  </si>
  <si>
    <t>Preventative Maintenance Kit TCO (60 M)</t>
  </si>
  <si>
    <r>
      <t xml:space="preserve"> </t>
    </r>
    <r>
      <rPr>
        <b/>
        <sz val="8"/>
        <color rgb="FF000000"/>
        <rFont val="Calibri"/>
        <family val="2"/>
        <scheme val="minor"/>
      </rPr>
      <t>Lexmark MS826DE</t>
    </r>
    <r>
      <rPr>
        <sz val="8"/>
        <color rgb="FF000000"/>
        <rFont val="Calibri"/>
        <family val="2"/>
        <scheme val="minor"/>
      </rPr>
      <t xml:space="preserve"> (includes 550 sheet tray 50G0802) </t>
    </r>
  </si>
  <si>
    <t>Pull 
Print Ceiling Price</t>
  </si>
  <si>
    <t xml:space="preserve">PMK Published Yield 
</t>
  </si>
  <si>
    <t>Device Base  Ceiling $</t>
  </si>
  <si>
    <t xml:space="preserve">PMK Product ID </t>
  </si>
  <si>
    <t xml:space="preserve">Annual Duty Cycle   </t>
  </si>
  <si>
    <t>Eligibility</t>
  </si>
  <si>
    <t>SO Holder</t>
  </si>
  <si>
    <t xml:space="preserve">Catalogue Title </t>
  </si>
  <si>
    <t>Vendor Device #</t>
  </si>
  <si>
    <t>Advance Exchange Ceiling $ (5yr)
 (20% of Base $)</t>
  </si>
  <si>
    <t>PMK Ceiling Price $</t>
  </si>
  <si>
    <t xml:space="preserve">MCS Labour Category Ceiling Rates </t>
  </si>
  <si>
    <t xml:space="preserve">MCS Labour Category </t>
  </si>
  <si>
    <t xml:space="preserve">DISO Title </t>
  </si>
  <si>
    <t>MCS Solution Architect</t>
  </si>
  <si>
    <t>MCSA-D</t>
  </si>
  <si>
    <t>MCS System Analyst / MCS System Engineer</t>
  </si>
  <si>
    <t>MCSE-D</t>
  </si>
  <si>
    <t>MCS Configuration Technician</t>
  </si>
  <si>
    <t>MCST-D</t>
  </si>
  <si>
    <t xml:space="preserve">MCS Developer </t>
  </si>
  <si>
    <t>MCSD-D</t>
  </si>
  <si>
    <t xml:space="preserve"> MCS Labour Categories are available for DISO's only, the Ceiling rates are applicable to all DISO's </t>
  </si>
  <si>
    <t xml:space="preserve">KMBS Per Diem (7.5hrs)
Ceiling Rate $ </t>
  </si>
  <si>
    <t xml:space="preserve">Ricoh Per Diem (7.5hrs)
Ceiling Rate $ </t>
  </si>
  <si>
    <t xml:space="preserve">Xerox Per Diem (7.5hrs)
Ceiling Rate $ </t>
  </si>
  <si>
    <t xml:space="preserve">Device Title </t>
  </si>
  <si>
    <t>Per Device 
(New or Used at Vendor's Discretion) 
Rental Administration Fee Ceiling Rate</t>
  </si>
  <si>
    <t>Per Device 
(New or Used at Vendor's Discretion)
Weekly Ceiling Rental Rate    
(Minimum 7 days on 7 day cycles)</t>
  </si>
  <si>
    <t xml:space="preserve">Personal 
Work Group </t>
  </si>
  <si>
    <t>N/A</t>
  </si>
  <si>
    <t>Small 
Work Group</t>
  </si>
  <si>
    <t xml:space="preserve">Medium 
Work Group </t>
  </si>
  <si>
    <t xml:space="preserve">Large 
Work Group </t>
  </si>
  <si>
    <t xml:space="preserve">NMSO Catalogue Title </t>
  </si>
  <si>
    <t xml:space="preserve">Scenario 
(Applicability) </t>
  </si>
  <si>
    <t xml:space="preserve">Particulars </t>
  </si>
  <si>
    <t xml:space="preserve"> NMSO Catalogue / DISO Devices and DISO MPS for Purchase or Lease: 
Install (Remove*).</t>
  </si>
  <si>
    <t>Install / (Remove)
Network Configuration and Integration - 2 hours per device cumulative for all sequential building device installs / removals (e.g. 5 device installs in a building = 10 hrs of Network Configuration over sequential days before add-on rate applies)</t>
  </si>
  <si>
    <t xml:space="preserve">Included </t>
  </si>
  <si>
    <t>NCHR-C</t>
  </si>
  <si>
    <t>NCHR-D</t>
  </si>
  <si>
    <t xml:space="preserve"> NMSO Catalogue / DISO Devices and DISO MPS for Purchase or Lease: Install (Remove), Move, Add and Changes.  </t>
  </si>
  <si>
    <t>Network Configuration and Integration 
Add-On Hourly Rate</t>
  </si>
  <si>
    <t>BSHR-C</t>
  </si>
  <si>
    <t>BSHR-D</t>
  </si>
  <si>
    <t>Single Building Stairs Add-On Hourly Rate</t>
  </si>
  <si>
    <t xml:space="preserve">Minimum 2 Hours
Invoiced as device(s) move time only. </t>
  </si>
  <si>
    <t>IBFR-C</t>
  </si>
  <si>
    <t>IBFR-D</t>
  </si>
  <si>
    <t xml:space="preserve">Rates are applicable for NMSO Catalogue and DISO Devices that are purchased or leased when a move, add or change is requested by the Government of Canada. 
Rates are not applicable to vendor initiated moves, adds, changes for MPS engagements.
Rates are applicable to Government of Canada initiated Moves, Adds, Changes for MPS Engagements.    </t>
  </si>
  <si>
    <t>Intra-Building Flat Rate</t>
  </si>
  <si>
    <t>Initial Device Price ($)</t>
  </si>
  <si>
    <t>Subsequent Price Per Device ($) (Unlimited)</t>
  </si>
  <si>
    <t>ICFR-C</t>
  </si>
  <si>
    <t>ICFR-D</t>
  </si>
  <si>
    <t>Intra-City Flat Rate 
(75 Km or less Radius from Pick-up point)</t>
  </si>
  <si>
    <t>OCFM-C</t>
  </si>
  <si>
    <t>OCFM-D</t>
  </si>
  <si>
    <t xml:space="preserve">Inter-City Flat Rate 
(&gt;75Km Radius from Pick-up Point) </t>
  </si>
  <si>
    <t>Mileage Rate 
(Pick-up Point to Destination)</t>
  </si>
  <si>
    <t>SRQR-C</t>
  </si>
  <si>
    <t>SRQR-D</t>
  </si>
  <si>
    <t xml:space="preserve">All Locations </t>
  </si>
  <si>
    <t xml:space="preserve">Specialized Requirement (Installation, Rigging Etc.) </t>
  </si>
  <si>
    <t>Quoted Specialized Co. Rates</t>
  </si>
  <si>
    <t xml:space="preserve">Notes: </t>
  </si>
  <si>
    <t xml:space="preserve">Installation and removal is included in the device ceiling rates. For any of the following circumstances: locations outside a 75 Km radius of any city, town, village or equivalent with a total population of 10,000 persons or more; and or, specialized installation, move, add, change and remove then refer to IMACR Rate Card for Inter-city Flat Rates and Mileage, Stairs, Network Configuration and or Rigging.  </t>
  </si>
  <si>
    <t xml:space="preserve">* Removal is only in the case of a lease whereby the Department or Agency does not exercise the option to buy out the lease based on the leased device's residual value.  In such cases the Offeror is responsible for the removal and its costs. </t>
  </si>
  <si>
    <t xml:space="preserve">KMBS Rental Ceiling Prices </t>
  </si>
  <si>
    <t xml:space="preserve">Print Devices Rental Ceiling Rates </t>
  </si>
  <si>
    <t xml:space="preserve">Xerox Rental Ceiling Prices </t>
  </si>
  <si>
    <t xml:space="preserve">Ricoh Rental Ceiling Prices </t>
  </si>
  <si>
    <t>Device Type</t>
  </si>
  <si>
    <t>Tone</t>
  </si>
  <si>
    <t>Output Size</t>
  </si>
  <si>
    <t>Device Base Title</t>
  </si>
  <si>
    <t xml:space="preserve">Catalogue Titles </t>
  </si>
  <si>
    <t>Minimum Device Specifications</t>
  </si>
  <si>
    <t>NMSO Device Title</t>
  </si>
  <si>
    <t>DISO Device Title</t>
  </si>
  <si>
    <t>Rental  Device Title</t>
  </si>
  <si>
    <t>Speed
(PPM)</t>
  </si>
  <si>
    <t># of Trays
including Bypass</t>
  </si>
  <si>
    <t>Total Sheet
Capacity</t>
  </si>
  <si>
    <t>Originals Doc. Feeder</t>
  </si>
  <si>
    <t>Output Catch Tray
Capacity</t>
  </si>
  <si>
    <t>First Copy Out (seconds)</t>
  </si>
  <si>
    <t>Stapling</t>
  </si>
  <si>
    <t>Personal Devices: 
1 User
MIPD: 400</t>
  </si>
  <si>
    <t>SFD</t>
  </si>
  <si>
    <t>Mono</t>
  </si>
  <si>
    <t>A4</t>
  </si>
  <si>
    <t>PSM4</t>
  </si>
  <si>
    <t>PSM4-C</t>
  </si>
  <si>
    <t>û</t>
  </si>
  <si>
    <t>MFD</t>
  </si>
  <si>
    <t>PMM4</t>
  </si>
  <si>
    <t>PMM4-C0</t>
  </si>
  <si>
    <t>¡</t>
  </si>
  <si>
    <t>PMC4</t>
  </si>
  <si>
    <t>PMC4-C0</t>
  </si>
  <si>
    <t>Small Workgroup: 
2-10 Users 
MIPD: 800 - 4,000 
Average: 
6 Users &amp; 2,400 MIPD</t>
  </si>
  <si>
    <t>SSM4</t>
  </si>
  <si>
    <t>SSM4-C0</t>
  </si>
  <si>
    <t>SSM4-D0-0</t>
  </si>
  <si>
    <t>SSM4-R0</t>
  </si>
  <si>
    <t>A3</t>
  </si>
  <si>
    <t>SSC3</t>
  </si>
  <si>
    <t>SSC3-C0</t>
  </si>
  <si>
    <t>SSC3-D0-0</t>
  </si>
  <si>
    <t>SSC3-R0</t>
  </si>
  <si>
    <t>SMC4</t>
  </si>
  <si>
    <t>SMC4-C00</t>
  </si>
  <si>
    <t>SMC4-D00-0</t>
  </si>
  <si>
    <t>SMC4-R00</t>
  </si>
  <si>
    <t>SMC3</t>
  </si>
  <si>
    <t>SMC3-C00</t>
  </si>
  <si>
    <t>SMC3-D00-0</t>
  </si>
  <si>
    <t>SMC3-R00</t>
  </si>
  <si>
    <t xml:space="preserve">Medium Workgroup
11 to 25 Users
MIPD: 4,400 - 10,000
Average: 
20 Users &amp; 8,000 MIPD
</t>
  </si>
  <si>
    <t>MSC4</t>
  </si>
  <si>
    <t>MSC4-C0</t>
  </si>
  <si>
    <t>MSC4-D0-0</t>
  </si>
  <si>
    <t>MSC4-R0</t>
  </si>
  <si>
    <t>MMM4</t>
  </si>
  <si>
    <t>MMM4-C00</t>
  </si>
  <si>
    <t>MMM4-D00-0</t>
  </si>
  <si>
    <t>MMM4-R00</t>
  </si>
  <si>
    <t>MMM3</t>
  </si>
  <si>
    <t>MMM3-C000</t>
  </si>
  <si>
    <t>MMM3-D000-0</t>
  </si>
  <si>
    <t>MMM3-R000</t>
  </si>
  <si>
    <t>S</t>
  </si>
  <si>
    <t>MMC4</t>
  </si>
  <si>
    <t>MMC4-C00</t>
  </si>
  <si>
    <t>MMC4-D00-0</t>
  </si>
  <si>
    <t>MMC4-R00</t>
  </si>
  <si>
    <t>MMC3-C000</t>
  </si>
  <si>
    <t>MMC3-D000-0</t>
  </si>
  <si>
    <t>MMC3-R000</t>
  </si>
  <si>
    <t>Large Workgroup 
25+ Users 
MIPD: 10,000+ 
Average: 
30 Users &amp; 12,000 MIPD</t>
  </si>
  <si>
    <t>LSM4</t>
  </si>
  <si>
    <t>LSM4-C0</t>
  </si>
  <si>
    <t>LSM4-D0-0</t>
  </si>
  <si>
    <t>LSM4-R0</t>
  </si>
  <si>
    <t>LMM4</t>
  </si>
  <si>
    <t>LMM4-C000</t>
  </si>
  <si>
    <t>LMM4-D000-0</t>
  </si>
  <si>
    <t>LMM4-R000</t>
  </si>
  <si>
    <t>LMM3</t>
  </si>
  <si>
    <t>LMM3-C000</t>
  </si>
  <si>
    <t>LMM3-D000-0</t>
  </si>
  <si>
    <t>LMM3-R000</t>
  </si>
  <si>
    <t>LMC4</t>
  </si>
  <si>
    <t>LMC4-C000</t>
  </si>
  <si>
    <t>LMC4-D000-0</t>
  </si>
  <si>
    <t>LMC4-R000</t>
  </si>
  <si>
    <t>LMC3</t>
  </si>
  <si>
    <t>LMC3-C000</t>
  </si>
  <si>
    <t>LMC3-D000-0</t>
  </si>
  <si>
    <t>LMC3-R000</t>
  </si>
  <si>
    <t>NOTES / ABBREVIATIONS</t>
  </si>
  <si>
    <t>Manual feed</t>
  </si>
  <si>
    <t xml:space="preserve">All printing devices in Personal categories must have a minimum of 20 sheets capacity for manual feed. All other printing devices must have a minimum of 50 sheets capacity for manual feed. </t>
  </si>
  <si>
    <t>Duplex Print</t>
  </si>
  <si>
    <t>All printing devices must be capable of performing duplex printing.</t>
  </si>
  <si>
    <t>MIPD</t>
  </si>
  <si>
    <t>Monthly Impressions Per Device</t>
  </si>
  <si>
    <t>Optional feature which can be ordered in addtion to base configuration</t>
  </si>
  <si>
    <t>Not a required Feature/Option</t>
  </si>
  <si>
    <t xml:space="preserve">Optional Single-Position Stapling Finishing Feature (50 sheet minimum) </t>
  </si>
  <si>
    <t>Speed (PPM)</t>
  </si>
  <si>
    <t>Speed Capacity in pages per minute (PPM) as defined by ISO/IEC 24734:2014. It represents the minimum rated print speed required for the monochrome devices categories and the minimum rated speed of full color pages for the color devices cetegories.</t>
  </si>
  <si>
    <t xml:space="preserve">Includes all hardware components installed on the printer at the time of delivery to the client which provides for Pull Print functionality including but not limited to proximity cards (internal/external) readers for user authentication (minimum HID Multiclass SE equivalency), and screens, keyboards etc. that are required for the authentication process. </t>
  </si>
  <si>
    <t>First Copy Out</t>
  </si>
  <si>
    <t>The time elapsed (in seconds) when a print command is sent from a computer and the first page is fully printed on printer's output tray (with the printer on standby mode initially).</t>
  </si>
  <si>
    <t>IPDS</t>
  </si>
  <si>
    <t xml:space="preserve">All medium and large workgroup devices, when specified by a Department / Agency must support hardware based bi-directional IPDS (IBM - Intelligent Printer Data Stream) to work with mainframe systems. </t>
  </si>
  <si>
    <t>Multi-function Device</t>
  </si>
  <si>
    <t>Single Function Device</t>
  </si>
  <si>
    <t>Monochrome</t>
  </si>
  <si>
    <t>Title - LMM4</t>
  </si>
  <si>
    <t>1st Character – P, S, M, L, refers to workgroups: Personal, Small, Medium and Large</t>
  </si>
  <si>
    <t>2nd Character – S, M, refers to Device Type: Single Function Device, Multi-function Device</t>
  </si>
  <si>
    <t>3rd Character – M, C, refers to Tone: Monochrome, Colour</t>
  </si>
  <si>
    <t xml:space="preserve">4th Character – 3, 4, refers to Output Size: A3, A4   </t>
  </si>
  <si>
    <t xml:space="preserve">“-C…” = Catalogue, “-D…” = DISO, and “-R..” = Rental 
Successive “000” represent placeholders for applicable features. “0” is the null position for a feature not ordered. Each feature’s alpha code - All-Inclusive Catalogue LMM3-CSFP represents Staple,  Fax and Pull Print </t>
  </si>
  <si>
    <t xml:space="preserve">MPS is not available for “-C” Catalogue or “-R” Rentals. </t>
  </si>
  <si>
    <t>LMM4 - LMC4</t>
  </si>
  <si>
    <t xml:space="preserve">Specific to device types LMM4 and LMC4 (Large Workgroup, MFD, Colour and Monochrome A4) only, Canada will accept A3 equivalent devices (i.e. sample devices as LMM3 and LMC3) the meet the specifications. </t>
  </si>
  <si>
    <t>Scanner Speeds</t>
  </si>
  <si>
    <t xml:space="preserve">Scanner speed ratings are based on scanning in landscape mode. </t>
  </si>
  <si>
    <t xml:space="preserve">Manufacturer Toner </t>
  </si>
  <si>
    <t xml:space="preserve">Print Manufacturer certified toner is recommended for warranty compliance. </t>
  </si>
  <si>
    <t xml:space="preserve">Device Base Title </t>
  </si>
  <si>
    <t>Duplex
Scanning</t>
  </si>
  <si>
    <t>A3 Scan Capability</t>
  </si>
  <si>
    <t>Automatic Document Feeder</t>
  </si>
  <si>
    <t>Flatbed</t>
  </si>
  <si>
    <t>SC-C4030</t>
  </si>
  <si>
    <t>SC-C4030-D00</t>
  </si>
  <si>
    <t>l</t>
  </si>
  <si>
    <t>Departmental-1</t>
  </si>
  <si>
    <t>SC-C4040</t>
  </si>
  <si>
    <t>SC-C4040-D00</t>
  </si>
  <si>
    <t>Departmental-2</t>
  </si>
  <si>
    <t>SC-C3080</t>
  </si>
  <si>
    <t>SC-C3080-D00</t>
  </si>
  <si>
    <t>High Volume</t>
  </si>
  <si>
    <t>SC-C3100</t>
  </si>
  <si>
    <t>SC-C3100-D00</t>
  </si>
  <si>
    <t>All Scanner categories must:</t>
  </si>
  <si>
    <t>• Deliver an optical resolution of 600 DPI with double-feed detection and auto-deskew capability
• Support both gray-scale and color scanning (Bitonal, 8-bit grayscale, 24-bit colour)
• Support TWAIN or ISIS drivers and USB 2.0 or better connections
• Double-feed Detection
• Simplex and duplex modes, dual sensors
• Meets all Minimum Specifications
• Bilingual Interface
• User Manual(s)
• Paper Weight 50-200 g/m2 and paper size 3”x3” up to 8.5”x14” (11”X17” for A3 devices)
• Document Misfeed Detection
• Canadian Electrical Code part 1
• Limits for radio noise emissions
• Automatic Document Feeder
• Bundled Software
• Automatic De-skew
• Automatic Blank Page Detection and Deletion
• Packaging Recycling Program
• ENERGY STAR Registration
• RoHS (Restriction of Hazardous Substances)
• WEEE (Waste Electrical &amp; Electronic Equipment Directive)
• Supported Interfaces
• Desktop OS Supported (Windows 7, 8 &amp;10)
• Server OS Support (Windows Server 2008, 2012 &amp; 2016)</t>
  </si>
  <si>
    <t>Mandatory Feature (Available on device by default)</t>
  </si>
  <si>
    <t xml:space="preserve">Scanner speed ratings must be able to scan at the required minimum speed in Portrait mode for A4 devices and in Landscape mode for A3 devices. </t>
  </si>
  <si>
    <t>Feature Identifiers:
SC-C4040-C00
SC-C4040-D00</t>
  </si>
  <si>
    <t>"-CC…" = Catalogue and "-D.." = DISO
Succesive "00" represent applicable featue placeholders. "0" = null position for a feature not ordered. 
Each feature's alpha value code - All-inclusive Catalogue SC-C4040-CWP represents Warranty (Advanced Exchange) and Preventative Maintenance Kit.</t>
  </si>
  <si>
    <t>Feature Identifiers:
WEPM-C4040-C00
WEPM-C4040-D00</t>
  </si>
  <si>
    <r>
      <rPr>
        <sz val="12"/>
        <color rgb="FF000000"/>
        <rFont val="Calibri"/>
        <family val="2"/>
        <scheme val="minor"/>
      </rPr>
      <t>"WEPM" replaces "SC" to indicate it is not the scan device, WEPM indicates:</t>
    </r>
    <r>
      <rPr>
        <b/>
        <sz val="12"/>
        <color rgb="FF000000"/>
        <rFont val="Calibri"/>
        <family val="2"/>
        <scheme val="minor"/>
      </rPr>
      <t xml:space="preserve"> 
</t>
    </r>
    <r>
      <rPr>
        <sz val="12"/>
        <color rgb="FF000000"/>
        <rFont val="Calibri"/>
        <family val="2"/>
        <scheme val="minor"/>
      </rPr>
      <t xml:space="preserve">WE = Advance Exchange Warranty
PM = Preventative Maintenance Kit </t>
    </r>
  </si>
  <si>
    <t>"-C00" = Catalogue and "-D00" = DISO 
Successive  "00" represent applicable feature placeholders. "0" = null position for a feature not ordered. 
WEPM-C4040-CWP represents the ordering of both a Warranty and Preventative Maintenance Kit
WEPM-C4040-CW0 represents the ordering of an Advance Exchange only
WEPM-C4040-C0P represents the ordering of a Preventative Maintenance Kit only</t>
  </si>
  <si>
    <t xml:space="preserve">MPS </t>
  </si>
  <si>
    <t xml:space="preserve">Managed Print Services Overlay is not available for standalone scan devices. </t>
  </si>
  <si>
    <t xml:space="preserve">Rental </t>
  </si>
  <si>
    <t xml:space="preserve">Rental option is not available for standalone scan devices. </t>
  </si>
  <si>
    <t xml:space="preserve">Install, Move, Add, Change, Remove  (IMACR) Ceiling Rates </t>
  </si>
  <si>
    <t>For Installs (Removes): hours post the initial 2 hour network configuration and integration allotment per device.  For Moves, Adds and Changes: minimum 2 hours and invoiced for device(s) Network Configuration and integration time only.</t>
  </si>
  <si>
    <t>Single and Multi-Function Print Device Catalogue Requirements</t>
  </si>
  <si>
    <t>Scanner Catalogue Requirements</t>
  </si>
  <si>
    <t>2018.08.21</t>
  </si>
  <si>
    <t>2019.04.01</t>
  </si>
  <si>
    <t xml:space="preserve">Evaluation Rate </t>
  </si>
  <si>
    <t>2019.07.01</t>
  </si>
  <si>
    <t>2019.10.01</t>
  </si>
  <si>
    <t>2020.01.01</t>
  </si>
  <si>
    <t>2020.04.01</t>
  </si>
  <si>
    <t>2020.07.01</t>
  </si>
  <si>
    <t>2020.10.01</t>
  </si>
  <si>
    <t>2021.01.01</t>
  </si>
  <si>
    <t>2021.04.01</t>
  </si>
  <si>
    <t>2021.07.01</t>
  </si>
  <si>
    <t>2021.10.01</t>
  </si>
  <si>
    <t>2022.01.01</t>
  </si>
  <si>
    <t>2022.04.01</t>
  </si>
  <si>
    <t>2022.07.01</t>
  </si>
  <si>
    <t>2022.10.01</t>
  </si>
  <si>
    <t>2023.01.01</t>
  </si>
  <si>
    <t>2023.04.01</t>
  </si>
  <si>
    <t>2023.07.01</t>
  </si>
  <si>
    <t>2023.10.01</t>
  </si>
  <si>
    <t>2024.01.01</t>
  </si>
  <si>
    <t>2024.04.01</t>
  </si>
  <si>
    <t>2024.07.01</t>
  </si>
  <si>
    <t>2024.10.01</t>
  </si>
  <si>
    <t>2025.01.01</t>
  </si>
  <si>
    <t>2025.04.01</t>
  </si>
  <si>
    <t>Year</t>
  </si>
  <si>
    <t>2025.07.01</t>
  </si>
  <si>
    <t>2025.10.01</t>
  </si>
  <si>
    <t>2026.01.01</t>
  </si>
  <si>
    <t>2026.04.01</t>
  </si>
  <si>
    <t>Particulars</t>
  </si>
  <si>
    <t xml:space="preserve">Absolute Delta to Threshold </t>
  </si>
  <si>
    <t>2019.09.01</t>
  </si>
  <si>
    <t>2019.12.01</t>
  </si>
  <si>
    <t>2020.03.01</t>
  </si>
  <si>
    <t>2020.06.01</t>
  </si>
  <si>
    <t>2020.09.01</t>
  </si>
  <si>
    <t>2020.12.01</t>
  </si>
  <si>
    <t>2025.12.01</t>
  </si>
  <si>
    <t>2024.12.01</t>
  </si>
  <si>
    <t>2023.12.01</t>
  </si>
  <si>
    <t>2021.12.01</t>
  </si>
  <si>
    <t>2021.09.01</t>
  </si>
  <si>
    <t>2021.06.01</t>
  </si>
  <si>
    <t>2021.03.01</t>
  </si>
  <si>
    <t>2022.03.01</t>
  </si>
  <si>
    <t>2022.06.01</t>
  </si>
  <si>
    <t>2022.09.01</t>
  </si>
  <si>
    <t>2022.12.01</t>
  </si>
  <si>
    <t>2023.03.01</t>
  </si>
  <si>
    <t>2023.06.01</t>
  </si>
  <si>
    <t>2023.09.01</t>
  </si>
  <si>
    <t>2024.03.01</t>
  </si>
  <si>
    <t>2024.06.01</t>
  </si>
  <si>
    <t>2024.09.01</t>
  </si>
  <si>
    <t>2025.03.01</t>
  </si>
  <si>
    <t>2025.06.01</t>
  </si>
  <si>
    <t>2025.09.01</t>
  </si>
  <si>
    <t>Bank of Canada Daily Rate "V39078"</t>
  </si>
  <si>
    <t>Q5</t>
  </si>
  <si>
    <t>Q6</t>
  </si>
  <si>
    <t>Q7</t>
  </si>
  <si>
    <t>Q8</t>
  </si>
  <si>
    <t>Q9</t>
  </si>
  <si>
    <t>Q10</t>
  </si>
  <si>
    <t>Q11</t>
  </si>
  <si>
    <t>Q12</t>
  </si>
  <si>
    <t>Q13</t>
  </si>
  <si>
    <t>Q14</t>
  </si>
  <si>
    <t xml:space="preserve">Q2 </t>
  </si>
  <si>
    <t>Q3</t>
  </si>
  <si>
    <t xml:space="preserve">Q4 </t>
  </si>
  <si>
    <t>Q15</t>
  </si>
  <si>
    <t>Q16</t>
  </si>
  <si>
    <t>Q17</t>
  </si>
  <si>
    <t>Q18</t>
  </si>
  <si>
    <t>Q19</t>
  </si>
  <si>
    <t>Q20</t>
  </si>
  <si>
    <t>Q21</t>
  </si>
  <si>
    <t>Q22</t>
  </si>
  <si>
    <t>Q23</t>
  </si>
  <si>
    <t>Q24</t>
  </si>
  <si>
    <t>Q25</t>
  </si>
  <si>
    <t>Q26</t>
  </si>
  <si>
    <t>Q27</t>
  </si>
  <si>
    <t>Q28</t>
  </si>
  <si>
    <t xml:space="preserve">Aprroximate Quartely Evaluation Date* </t>
  </si>
  <si>
    <t>Notes:</t>
  </si>
  <si>
    <t xml:space="preserve">7
Option Year </t>
  </si>
  <si>
    <t>Q29</t>
  </si>
  <si>
    <t>Q30</t>
  </si>
  <si>
    <t>Q31</t>
  </si>
  <si>
    <t>Q32</t>
  </si>
  <si>
    <t xml:space="preserve">8
Option Year </t>
  </si>
  <si>
    <t>2026.03.01</t>
  </si>
  <si>
    <t>2026.06.01</t>
  </si>
  <si>
    <t>2026.09.01</t>
  </si>
  <si>
    <t>2026.12.01</t>
  </si>
  <si>
    <t>2026.07.01</t>
  </si>
  <si>
    <t>2026.10.01</t>
  </si>
  <si>
    <t>2027.01.01</t>
  </si>
  <si>
    <t xml:space="preserve">Daily Bank Rate**  </t>
  </si>
  <si>
    <t xml:space="preserve">**- Green Highlighting Denotes Current Baseline Rate </t>
  </si>
  <si>
    <t xml:space="preserve">Baseline Rates: </t>
  </si>
  <si>
    <t xml:space="preserve">WTD-Print NMSO Financial Calculation Thresholds </t>
  </si>
  <si>
    <t xml:space="preserve">Non-Evaluated Personal Device Add-Ons </t>
  </si>
  <si>
    <t xml:space="preserve">Non-Evaluated Small Work Group Device Add-Ons </t>
  </si>
  <si>
    <t xml:space="preserve">Non-Evaluated Medium Work Group Device Add-Ons </t>
  </si>
  <si>
    <t xml:space="preserve">Non-Evaluated Large Work Group Device Add-Ons </t>
  </si>
  <si>
    <t>Add-On Categories</t>
  </si>
  <si>
    <t xml:space="preserve">Ceiling Purchase Price </t>
  </si>
  <si>
    <t>Mainframe</t>
  </si>
  <si>
    <t xml:space="preserve">Hole Punch  </t>
  </si>
  <si>
    <t>Year 2-5 Warranty Extension</t>
  </si>
  <si>
    <t xml:space="preserve"> Additional 4 years Extended On-Site Service Plan - Total of 5 years On-Site Support</t>
  </si>
  <si>
    <t>Document Feeder</t>
  </si>
  <si>
    <t>Memory and Hard Disk Drive</t>
  </si>
  <si>
    <t>Non-MCS  or Advisory Prof. Services</t>
  </si>
  <si>
    <t>Non-MCS  or Advisory Prof. Services (hourly rate)</t>
  </si>
  <si>
    <t>Furniture (non-paper tray) / Cabinet</t>
  </si>
  <si>
    <t>Caster Base (6XC)</t>
  </si>
  <si>
    <t>Editing Equipment</t>
  </si>
  <si>
    <t>Connectivity</t>
  </si>
  <si>
    <t>Wireless Network Adapter (497K16750)</t>
  </si>
  <si>
    <t>Media Sources</t>
  </si>
  <si>
    <t>550 Sheet Paper Tray (8WA)</t>
  </si>
  <si>
    <t>Output / Finishing Kits</t>
  </si>
  <si>
    <t>Consumables other that imaging</t>
  </si>
  <si>
    <t>Staple Cartridge - 5,000 staples per cartridge, 1 cartridge per carton (008R12964)</t>
  </si>
  <si>
    <t>Power Filtering</t>
  </si>
  <si>
    <t>15 Amp Power Surge Protector (544P60519)</t>
  </si>
  <si>
    <t xml:space="preserve">Fax Options </t>
  </si>
  <si>
    <t>Scan / Send Options</t>
  </si>
  <si>
    <t xml:space="preserve">Software other than Scan to File </t>
  </si>
  <si>
    <t xml:space="preserve">Equipment Security </t>
  </si>
  <si>
    <t>Tray Lock (544P60514)</t>
  </si>
  <si>
    <t xml:space="preserve">Other Print Hdw or Software Only </t>
  </si>
  <si>
    <t>Internal RFID *Customer Installable* (497K18120)</t>
  </si>
  <si>
    <t>Unicode International Printing Kit (GGB)</t>
  </si>
  <si>
    <t>Foreign Device Interface Kit (497K19700)</t>
  </si>
  <si>
    <t>TWN4 Multi-Tech P-Card Reader 2m cable with mounting kit snap-in holder and raceway (101L01257)</t>
  </si>
  <si>
    <t>Envelope Tray (497K17880)</t>
  </si>
  <si>
    <t>2,000 Sheet High Capacity Feeder (7WA)</t>
  </si>
  <si>
    <t>Cabinet Stand with Caster Base (7XC)</t>
  </si>
  <si>
    <t>Upgrade to VersaLink B605 with Mailbox (B605XPM) - must be part of initial order, cannot be upgraded after; price is in addition to price of B605XM</t>
  </si>
  <si>
    <t>$</t>
  </si>
  <si>
    <t>Staple Refills - 5,000 staples per refill, 3 refills per carton for a total of 15,000 staples (008R12941)</t>
  </si>
  <si>
    <t>n/a</t>
  </si>
  <si>
    <t>Yr 2-5 Warranty Extension - SP 5310DN</t>
  </si>
  <si>
    <t>incl</t>
  </si>
  <si>
    <t>Staple Refill Type T</t>
  </si>
  <si>
    <t xml:space="preserve">LinkCom 5 S IPDS + SCS + AS400 + S/390 - One Port External Ethernet Interface IPDS </t>
  </si>
  <si>
    <t>Card for IPDS 40C9201</t>
  </si>
  <si>
    <t>Staple, Hole Punch Finisher 50G0849</t>
  </si>
  <si>
    <t>256MB Flash Memory Card 57X9801</t>
  </si>
  <si>
    <t>4GBx32 DDR3-DRAM 57X0204</t>
  </si>
  <si>
    <t>500+ GB Hard Disk 27X0400</t>
  </si>
  <si>
    <t>UK-P03 IPDS Card</t>
  </si>
  <si>
    <t>Adjustable Stand 35S8502</t>
  </si>
  <si>
    <t>Adjustable Stand 40C2300</t>
  </si>
  <si>
    <t>Caster Base 50G0855</t>
  </si>
  <si>
    <t>Swivel Cabinet 3073173</t>
  </si>
  <si>
    <t>Lexmark MarkNet N8372 802.11 a/b/g/n/ac Wireless Print Server 27X6410</t>
  </si>
  <si>
    <t xml:space="preserve"> Parallel 1284-B Interface Card 14F0000</t>
  </si>
  <si>
    <t>RS-232C Serial Interface Card 14F0100</t>
  </si>
  <si>
    <t>2100-Sheet Tray 50G0804</t>
  </si>
  <si>
    <t>250-Sheet Tray 50G0800</t>
  </si>
  <si>
    <t>550-Sheet Tray 50G0802</t>
  </si>
  <si>
    <t>4-Bin Mailbox 50G0852</t>
  </si>
  <si>
    <t>High Capacity Output Expander 50G0853</t>
  </si>
  <si>
    <t>Staple Finisher 50G0850</t>
  </si>
  <si>
    <t>ESP Compact Power Filter - 120V/15A</t>
  </si>
  <si>
    <t>Surge Protective Device, 110-120V SPD0001</t>
  </si>
  <si>
    <t>ESP Diagnostic Power Filter - 120V/15A</t>
  </si>
  <si>
    <t>ESP Diagnostic Power Filter - 120V/15A XGPCS15DKM</t>
  </si>
  <si>
    <t>ESP Diagnostic Power Filter - 120V/15A  XGPCS15DKM</t>
  </si>
  <si>
    <t>ESP Diagnostic Power Filter - 120V/15A- XGPCS15DKM</t>
  </si>
  <si>
    <t>Spare Fax Stamp  4614511</t>
  </si>
  <si>
    <t>Spare Fax Stamp 4614511</t>
  </si>
  <si>
    <t>i-Option e-License Kit (Web Browser)LK-101 vs 3</t>
  </si>
  <si>
    <t>i-Option License Kit (Bar Code Font) e-licence LK-106 v3</t>
  </si>
  <si>
    <t>Fiery Compose  45111136</t>
  </si>
  <si>
    <t>i-Option e-License Kit (Web Browser) LK-101v3</t>
  </si>
  <si>
    <t>Fiery Compose 45111136</t>
  </si>
  <si>
    <t>i-Option License Kit (Enhanced Image Data)</t>
  </si>
  <si>
    <t>i-Option License Kit (OCR Font) LK-108</t>
  </si>
  <si>
    <t>i-Option License Kit (Enhanced Image Data) LK-110 v2</t>
  </si>
  <si>
    <t>Graphic Arts Feature  7640004313</t>
  </si>
  <si>
    <t>i-Option License Kit (Bar Code Font) e-licence  LK-106 v3</t>
  </si>
  <si>
    <t>Graphic Arts Feature 7640004313</t>
  </si>
  <si>
    <t>Includes Software, ES-2000, 1 Year Maintenance for software only 3000005452</t>
  </si>
  <si>
    <t>i-Option License Kit (OCR Font)  LK-108</t>
  </si>
  <si>
    <t>i-Option License Kit (ThinPrint Client Support) LK-111</t>
  </si>
  <si>
    <t>i-Option License Kit (ThinPrint Client Support)  LK-111</t>
  </si>
  <si>
    <t>i-Option License Kit (Unicode) - LK-107</t>
  </si>
  <si>
    <t>i-Option License Kit (Unicode) LK-107</t>
  </si>
  <si>
    <t>i-Option License Kit (Voice Guidance) LK-104 v3</t>
  </si>
  <si>
    <t>250-Sheet Lockable Tray 50G0820</t>
  </si>
  <si>
    <t>550-Sheet Lockable Tray 50G0822</t>
  </si>
  <si>
    <t>Computer type keyboard for alphanumeric data entry 7640006869</t>
  </si>
  <si>
    <t>Convenience Stapler C1 7640013463</t>
  </si>
  <si>
    <t>Computer type keyboard for alphanumeric data entry. 7640006869</t>
  </si>
  <si>
    <t>Face Sheet French  9969385202</t>
  </si>
  <si>
    <t>Control Panel Faceplate - 4750/4050 French Faceplate</t>
  </si>
  <si>
    <t>Face Sheet French 9969385202</t>
  </si>
  <si>
    <t>Control Panel Faceplate - 4750/4050 French Faceplate 9969475002</t>
  </si>
  <si>
    <t>Convenience Stapler  C1  7640013463</t>
  </si>
  <si>
    <t>Control Panel Faceplate French 9969475002</t>
  </si>
  <si>
    <t>French Control panel faceplate  9969036802</t>
  </si>
  <si>
    <t>Keypad  KP-101</t>
  </si>
  <si>
    <t>Convenience Stapler C1</t>
  </si>
  <si>
    <t>Key Counter Bracket for Legacy Konica Key Counter 4623474</t>
  </si>
  <si>
    <t xml:space="preserve">Keypad  KP-101 </t>
  </si>
  <si>
    <t>Mount Kit  MK-P02</t>
  </si>
  <si>
    <t>French Control panel faceplate 9969036802</t>
  </si>
  <si>
    <t>Stylus Pen for INFO-Palette Series A161192000</t>
  </si>
  <si>
    <t>Stylus Pen for INFO-Palette Series  A161192000</t>
  </si>
  <si>
    <t>Bank of Canada Daily "FXUSDCAD"</t>
  </si>
  <si>
    <t>Absolute Delta
 to Baseline 
(Threshold 100 BPS)</t>
  </si>
  <si>
    <t>Absolute Delta 
to Baseline 
(Threshold $0.10)</t>
  </si>
  <si>
    <t xml:space="preserve"> *- 1st FGWD of last month of the current quarter </t>
  </si>
  <si>
    <t xml:space="preserve"># </t>
  </si>
  <si>
    <t xml:space="preserve">Quarter Starting Dates  </t>
  </si>
  <si>
    <r>
      <t xml:space="preserve">Daily BOC </t>
    </r>
    <r>
      <rPr>
        <b/>
        <sz val="8"/>
        <color theme="0"/>
        <rFont val="Calibri (Body)"/>
      </rPr>
      <t>FXUSDCAD</t>
    </r>
  </si>
  <si>
    <t xml:space="preserve">NMSO Award Rate </t>
  </si>
  <si>
    <t xml:space="preserve">KMBS Ceiling Rates ($) </t>
  </si>
  <si>
    <t xml:space="preserve">Ricoh Ceiling Rates ($) </t>
  </si>
  <si>
    <t xml:space="preserve">Xerox Ceiling Rates ($) </t>
  </si>
  <si>
    <t>Device Title</t>
  </si>
  <si>
    <t>Lease Rate Uplift:</t>
  </si>
  <si>
    <t>BOC "V39078" Bank Rate Price Adjustment Threshold:</t>
  </si>
  <si>
    <t>BOC "FXUSDCAD" USD Foreign Exchange Price Adjustment Threshold:</t>
  </si>
  <si>
    <t>Months</t>
  </si>
  <si>
    <t xml:space="preserve">Lease Terms </t>
  </si>
  <si>
    <t xml:space="preserve">24 Months </t>
  </si>
  <si>
    <t>36 Months</t>
  </si>
  <si>
    <t>48 Months</t>
  </si>
  <si>
    <t>60 Months</t>
  </si>
  <si>
    <t>FMR
($)</t>
  </si>
  <si>
    <t xml:space="preserve">TCO 
(24 Months) </t>
  </si>
  <si>
    <t>TCO
(36 Months)</t>
  </si>
  <si>
    <t>TCO 
(48 Months)</t>
  </si>
  <si>
    <t>TCO 
(60 Months)</t>
  </si>
  <si>
    <t xml:space="preserve">Protected Sheet with Hidden Cells: </t>
  </si>
  <si>
    <t>WTD-Print</t>
  </si>
  <si>
    <t xml:space="preserve">NMSO Active Catalogue Introduction </t>
  </si>
  <si>
    <t xml:space="preserve">The Catalogue also includes Rental, IMACR, MCS and Add-On Pricing for the Standing Offer Holders.  </t>
  </si>
  <si>
    <t xml:space="preserve">The Active Catalogue is the baseline pricing for the application of DISO discounts to determine DISO pricing. </t>
  </si>
  <si>
    <t xml:space="preserve">The Active Catalogue is updated quarterly based on the Quarterly Price Refresh (QPR) process. </t>
  </si>
  <si>
    <t xml:space="preserve">The QPR TCO calculation tables are included for information purposes. </t>
  </si>
  <si>
    <t xml:space="preserve">The QPR interest rate and foreign currency fluctuation table are also included for information purposes. </t>
  </si>
  <si>
    <t xml:space="preserve">Active Catalogue identifies the eligible Print and Scan Devices requirements and the available (active devices) on the NMSO. </t>
  </si>
  <si>
    <t xml:space="preserve">The Active Catalogue includes a lease generation tool for determining lease pricing. </t>
  </si>
  <si>
    <t xml:space="preserve">NMSO and DISO - Purchase and Lease Price Calculator Tool </t>
  </si>
  <si>
    <t xml:space="preserve">Table 1: NMSO Catalogue Pricing Input </t>
  </si>
  <si>
    <t xml:space="preserve"> Table 2: NMSO Catalogue Lease Term and Rate Calculator  </t>
  </si>
  <si>
    <t>Table 3: NMSO Catalogue Purchase Call-up Calculator</t>
  </si>
  <si>
    <t>Table 4: NMSO Catalogue Lease Call-up Calculator</t>
  </si>
  <si>
    <t xml:space="preserve">For Offeror Information Only Purposes Only. Canada has provided this tool for information purposes only and takes no responsibility for any errors, omissions, outcomes and or decisions made resulting from Standing Offer Holder using this tool. </t>
  </si>
  <si>
    <t>Device</t>
  </si>
  <si>
    <t>Base</t>
  </si>
  <si>
    <t xml:space="preserve">CPI Price </t>
  </si>
  <si>
    <t xml:space="preserve">Call-up </t>
  </si>
  <si>
    <t>Devices</t>
  </si>
  <si>
    <t xml:space="preserve"> Volumes </t>
  </si>
  <si>
    <t xml:space="preserve">Cost Per Impression </t>
  </si>
  <si>
    <t xml:space="preserve">Period </t>
  </si>
  <si>
    <t xml:space="preserve">Sub-Total </t>
  </si>
  <si>
    <t xml:space="preserve">Sub-Total Volumes </t>
  </si>
  <si>
    <t xml:space="preserve">Total </t>
  </si>
  <si>
    <t xml:space="preserve">Volumes </t>
  </si>
  <si>
    <t>Term</t>
  </si>
  <si>
    <t xml:space="preserve">Lease Cost </t>
  </si>
  <si>
    <t xml:space="preserve">Sub-Total Leases </t>
  </si>
  <si>
    <t xml:space="preserve">Print Volumes: </t>
  </si>
  <si>
    <t>Industry Standard Page per User per Month:</t>
  </si>
  <si>
    <t>Lease Terms</t>
  </si>
  <si>
    <t>Industry Standard Volumes (B&amp;W 75% - Colour 25%)</t>
  </si>
  <si>
    <t>Device 
Title</t>
  </si>
  <si>
    <t>CPI B&amp;W 
Price</t>
  </si>
  <si>
    <t>CPI Colour
Price</t>
  </si>
  <si>
    <t>Configured Device Code -C</t>
  </si>
  <si>
    <t xml:space="preserve">Configured Device Code </t>
  </si>
  <si>
    <t>Residual 
Value</t>
  </si>
  <si>
    <t xml:space="preserve">Units </t>
  </si>
  <si>
    <t>Base $</t>
  </si>
  <si>
    <t xml:space="preserve">B&amp;W </t>
  </si>
  <si>
    <t xml:space="preserve">Colour </t>
  </si>
  <si>
    <t xml:space="preserve">Residual Value </t>
  </si>
  <si>
    <t xml:space="preserve">FMR </t>
  </si>
  <si>
    <t>B&amp;W TCO</t>
  </si>
  <si>
    <t xml:space="preserve">Colour TCO </t>
  </si>
  <si>
    <t xml:space="preserve">TCO </t>
  </si>
  <si>
    <t>B&amp;W Impressions</t>
  </si>
  <si>
    <t>Colour Impressions</t>
  </si>
  <si>
    <t>Category</t>
  </si>
  <si>
    <t xml:space="preserve">MMC4 </t>
  </si>
  <si>
    <t xml:space="preserve">Financial Calculations: </t>
  </si>
  <si>
    <t>Personal Workgroup</t>
  </si>
  <si>
    <t xml:space="preserve">LMM3 </t>
  </si>
  <si>
    <t xml:space="preserve">PMC4 </t>
  </si>
  <si>
    <t>Small Workgroup</t>
  </si>
  <si>
    <t xml:space="preserve">SSM4 </t>
  </si>
  <si>
    <t xml:space="preserve">SSC3 </t>
  </si>
  <si>
    <t xml:space="preserve">Residual Rates by Monthly Terms for applicable Base, Additional Features 
and 
Add-On Component Prices: </t>
  </si>
  <si>
    <t xml:space="preserve">SMC4 </t>
  </si>
  <si>
    <t xml:space="preserve">SMC3 </t>
  </si>
  <si>
    <t>Medium Workgroup</t>
  </si>
  <si>
    <t xml:space="preserve">MSC4 </t>
  </si>
  <si>
    <t xml:space="preserve">MMM4 </t>
  </si>
  <si>
    <t xml:space="preserve">Overview: </t>
  </si>
  <si>
    <t xml:space="preserve">MMM3 </t>
  </si>
  <si>
    <t xml:space="preserve"> Purpose: tool to generate purchase or lease pricing for NMSO budgeting, quotes, call-ups and invoice validation. </t>
  </si>
  <si>
    <t xml:space="preserve">Users: Departments and Agencies (D/A) for planning and budgeting, Standing Offer Holders (SOH) for proposed quotations, SSC and Contracting Authorities (CA) for developing, processing and managing Call-ups. </t>
  </si>
  <si>
    <t xml:space="preserve">MMC3 </t>
  </si>
  <si>
    <t>Large 
Workgroup</t>
  </si>
  <si>
    <t xml:space="preserve">LSM4 </t>
  </si>
  <si>
    <t xml:space="preserve">LMM4 </t>
  </si>
  <si>
    <t>Instructions:</t>
  </si>
  <si>
    <t xml:space="preserve">LMC4 </t>
  </si>
  <si>
    <t xml:space="preserve">10. Tables 6 &amp; 7 also indicate on the last row the cost of a lease for the DISO MPS Initial Investment One-Time Fee. Tables 3-4 and 8-9 also provide summary totals for respective columns. </t>
  </si>
  <si>
    <t xml:space="preserve">Totals </t>
  </si>
  <si>
    <t xml:space="preserve">Table 6: DISO Catalogue Discounted Pricing Input </t>
  </si>
  <si>
    <t>Table 7: DISO Catalogue Lease Term and Rate Calculator</t>
  </si>
  <si>
    <t xml:space="preserve">Table 8: DISO Catalogue Purchase Call-up Calculator </t>
  </si>
  <si>
    <t>Table 9: DISO Catalogue Lease Call-up Calculator</t>
  </si>
  <si>
    <t xml:space="preserve">Device Categories </t>
  </si>
  <si>
    <t xml:space="preserve">DISO Devices Title </t>
  </si>
  <si>
    <t>Purchase Price % Discounts</t>
  </si>
  <si>
    <t>DISO  Pull Print</t>
  </si>
  <si>
    <t>Base Price, Additional Features, Minimum Discount</t>
  </si>
  <si>
    <t xml:space="preserve">CPI B&amp;W Minimum Discount </t>
  </si>
  <si>
    <t>CPI Colour Minimum Discount</t>
  </si>
  <si>
    <t xml:space="preserve">Monthly DISO MPS Overlay Ceiling Price </t>
  </si>
  <si>
    <t xml:space="preserve">B&amp;W CPI Discount </t>
  </si>
  <si>
    <t>Colour CPI Discount</t>
  </si>
  <si>
    <t xml:space="preserve">Configured Device Code -D </t>
  </si>
  <si>
    <t xml:space="preserve">MPS Overlay </t>
  </si>
  <si>
    <t xml:space="preserve">One Time Fee Lease </t>
  </si>
  <si>
    <t xml:space="preserve">NMSO Print Device Catalogue Active Pricing </t>
  </si>
  <si>
    <t>NMSO Print Device Catalogue Active Pricing</t>
  </si>
  <si>
    <t xml:space="preserve">NMSO Scan Device Catalogue Active Pricing </t>
  </si>
  <si>
    <t xml:space="preserve">NMSO Print TCO </t>
  </si>
  <si>
    <t>NMSO Print Average TCO and Rank</t>
  </si>
  <si>
    <t>NMSO Scan TCO and Rank</t>
  </si>
  <si>
    <t>Konica Minolta NMSO Print Device Catalogue Pricing</t>
  </si>
  <si>
    <t>Konica Minolta NMSO Scan Device Catalogue Pricing</t>
  </si>
  <si>
    <t>Konica Minolta NMSO Print Device Catalogue TCO</t>
  </si>
  <si>
    <t>Konica Minolta NMSO Scan Device Catalogue TCO</t>
  </si>
  <si>
    <t>Ricoh NMSO Print Device Catalogue Pricing</t>
  </si>
  <si>
    <t>Ricoh NMSO Scan Device Catalogue Pricing</t>
  </si>
  <si>
    <t xml:space="preserve">Ricoh NMSO Print Device Catalogue TCO </t>
  </si>
  <si>
    <t>Ricoh NMSO Print Device Catalogue TCO</t>
  </si>
  <si>
    <t>Xerox NMSO Print Device Catalogue Pricing</t>
  </si>
  <si>
    <t>Xerox NMSO Scan Device Catalogue Pricing</t>
  </si>
  <si>
    <t>Xerox NMSO Print Device Catalogue TCO</t>
  </si>
  <si>
    <t xml:space="preserve">Xerox NMSO Scan Device Catalogue TCO </t>
  </si>
  <si>
    <t>2019.06.03</t>
  </si>
  <si>
    <r>
      <t xml:space="preserve">bizhub C4050i </t>
    </r>
    <r>
      <rPr>
        <sz val="8"/>
        <color rgb="FF000000"/>
        <rFont val="Calibri"/>
        <family val="2"/>
        <scheme val="minor"/>
      </rPr>
      <t>(includes PF-P21 papertray)</t>
    </r>
  </si>
  <si>
    <t>Does not include lease or outright purchase of One-Time Fee</t>
  </si>
  <si>
    <t>Does not include purchase of One-Time Fee</t>
  </si>
  <si>
    <t>Tech 2</t>
  </si>
  <si>
    <t>Tech 3</t>
  </si>
  <si>
    <t xml:space="preserve"> Tech 4</t>
  </si>
  <si>
    <t xml:space="preserve"> Tech 5</t>
  </si>
  <si>
    <t>SME</t>
  </si>
  <si>
    <t>VPI</t>
  </si>
  <si>
    <t xml:space="preserve"> Tech 3</t>
  </si>
  <si>
    <t xml:space="preserve">Financial Weighting </t>
  </si>
  <si>
    <t>Financial</t>
  </si>
  <si>
    <t>Technical - Rated</t>
  </si>
  <si>
    <t xml:space="preserve">Tech. Rated Sub-Total </t>
  </si>
  <si>
    <t xml:space="preserve">Technical Rated Scores </t>
  </si>
  <si>
    <t>Tech 4</t>
  </si>
  <si>
    <t>Tech 5</t>
  </si>
  <si>
    <t>Rated</t>
  </si>
  <si>
    <t>Rank Multiplier</t>
  </si>
  <si>
    <t>Tech Rated Requriements</t>
  </si>
  <si>
    <t>Technical Score Rank</t>
  </si>
  <si>
    <t xml:space="preserve">Scanner Rank </t>
  </si>
  <si>
    <t xml:space="preserve">Scanner Rank Score </t>
  </si>
  <si>
    <t>Print Weight</t>
  </si>
  <si>
    <t>Scan Weight</t>
  </si>
  <si>
    <t>Overall Weight</t>
  </si>
  <si>
    <t>HCDPP</t>
  </si>
  <si>
    <t xml:space="preserve">Printer Financial  Rank Score </t>
  </si>
  <si>
    <t xml:space="preserve">HCDPP </t>
  </si>
  <si>
    <t xml:space="preserve">Overall Print Financial and Technical  Score </t>
  </si>
  <si>
    <t xml:space="preserve">Overall Scanner Rank </t>
  </si>
  <si>
    <t xml:space="preserve">Overall Scan Financial and Technical Rank Score </t>
  </si>
  <si>
    <t xml:space="preserve">Overall Print Per Category  Rank </t>
  </si>
  <si>
    <t xml:space="preserve">Table 5: Specific Departmental DISO Catalogue Input </t>
  </si>
  <si>
    <t xml:space="preserve">Lease Calculator </t>
  </si>
  <si>
    <t xml:space="preserve">Yes - DISO Discounts Applicable </t>
  </si>
  <si>
    <t xml:space="preserve">No - DISO Discount Not-Applicable </t>
  </si>
  <si>
    <t>Catalogue Device / Component</t>
  </si>
  <si>
    <t xml:space="preserve">Catalogure 
Device / Component Title </t>
  </si>
  <si>
    <t>Catalogure 
Device / Component Particulars</t>
  </si>
  <si>
    <t xml:space="preserve">Individualized Device / Components </t>
  </si>
  <si>
    <t xml:space="preserve">Individualized 
Device / Components </t>
  </si>
  <si>
    <t xml:space="preserve">Cumulative Device / Components </t>
  </si>
  <si>
    <r>
      <rPr>
        <sz val="11"/>
        <color theme="0"/>
        <rFont val="Calibri (Body)"/>
      </rPr>
      <t>DISO Discount Applicability:</t>
    </r>
    <r>
      <rPr>
        <sz val="9"/>
        <color theme="0"/>
        <rFont val="Calibri"/>
        <family val="2"/>
        <scheme val="minor"/>
      </rPr>
      <t xml:space="preserve"> 
 </t>
    </r>
    <r>
      <rPr>
        <sz val="8"/>
        <color theme="0"/>
        <rFont val="Calibri (Body)"/>
      </rPr>
      <t>Base / Staple / Fax / Pull Print / CPI B&amp;W / CPI Colour</t>
    </r>
    <r>
      <rPr>
        <sz val="9"/>
        <color theme="0"/>
        <rFont val="Calibri"/>
        <family val="2"/>
        <scheme val="minor"/>
      </rPr>
      <t xml:space="preserve"> Only </t>
    </r>
  </si>
  <si>
    <t>CPI B&amp;W 
Price 
Only Add for Device Title Mainframe</t>
  </si>
  <si>
    <t>CPI Colour 
Price 
Only Add for Device Title Mainframe</t>
  </si>
  <si>
    <t xml:space="preserve">Discounted Individualized Device / Components Price </t>
  </si>
  <si>
    <t>DISO Discounts</t>
  </si>
  <si>
    <t>Applicable Device  / Component Discount</t>
  </si>
  <si>
    <t>Monthly MPS Overlay 
Insert Only for Base Device</t>
  </si>
  <si>
    <t xml:space="preserve">WTD Print Pricing Steps:  NMSO Princing Steps are Required to Execute DISO Pricing </t>
  </si>
  <si>
    <t>1. Table 1: NMSO Cat. Pricing Input - Select Device Title using drop down,  insert base unit title first with its volume followed by Staple Fax and Pull Print and then components. Fill in all applicable green cells with quarterly pricing.  Enter  configured Device Code .</t>
  </si>
  <si>
    <t xml:space="preserve">2. Table 2: NMSO Cat. Lease Term and Rate Calculator  - Calculates the lease terms and rates for 24, 36, 48 and 60 months respectively inclusive of Residual Values. </t>
  </si>
  <si>
    <t xml:space="preserve">7. Table 7: DISO Cat. Lease Term and Rate Calculator -  Calculates the DISO discounted lease terms and rates for 24, 36, 48 and 60 months respectively inclusive of Residual Values.  </t>
  </si>
  <si>
    <t xml:space="preserve">6. Table 6: DISO Cat. Discounted Pricing Input - self populates the NMSO Devices and their parameters. Fill in the Green input cells for the appropriate discounts (e.g. Devices, Staple, Fax, Pulll Print,  CPI (B&amp;W/Colour), components) and DISO coding. </t>
  </si>
  <si>
    <t xml:space="preserve">8. Table 8: DISO Cat. Purchase Call-up Calculator - calculates total cost of a DISO discounted purchase call-up including CPI. Fill in the Green cells indicating the # of identically configured Device units being purchased and the Period of Months for the CPI coverage. </t>
  </si>
  <si>
    <t xml:space="preserve">3. Table 3: NMSO Cat. Purchase Call-up Calculator - calculates total cost of a purchase call-up including CPI. Fill in the Green cells indicating the # of identically configured Device units being purchased and the Period of Months for the CPI coverage. </t>
  </si>
  <si>
    <t xml:space="preserve">4. Table 4: NMSO Cat. Lease Call-up Calculator- calculates total cost of a lease call-up including CPI. Fill in the Green cells indicating the # of identically configured Device units being leased and the specific drop down Lease Term  (e.g. 24, 36, 48 or 60 months). </t>
  </si>
  <si>
    <t xml:space="preserve">9. Table 9: DISO Cat. Lease Call-up Calculator - calculates total cost of DISO discounted lease call-up including CPI. Fill in the Green cells, indicate the # of identically configured Device units being leased and specific drop down Lease Term (e.g. 24, 36, 48 or 60 months). </t>
  </si>
  <si>
    <t>Pull Print Initial Investment One-Time Fee Lease Option</t>
  </si>
  <si>
    <t xml:space="preserve">The Pull Print Initial Investment One-Time Fee Lease Option is offered at the discretion of the standing offer holder. Residual Value is not applicable for the lease option. </t>
  </si>
  <si>
    <t xml:space="preserve">5. Table 5: Specific Departmental DISO Cat. Input - for DISO purchases or leases fill in the Green input cells for the Device Product #, Discounts (Devices, Additional Features, CPI's), Initial Investment One-Time Fee and the Monthly MPS Overlay Price.  </t>
  </si>
  <si>
    <t xml:space="preserve">NMSO-DISO Purchase and Lease Price Calculator tool will be be published quarterly as part of the QPR process and will reflect both financial and foreign currency thresholds and Offeror pricing adjustments. </t>
  </si>
  <si>
    <t xml:space="preserve">1. All cells self-calculate and should not be modified by the user. All GREEN cells are input cells and as required should be modifed with users input.  </t>
  </si>
  <si>
    <t xml:space="preserve">2. Calculator is in A3 Landscape mode and flows left to right for NMSO followed by left to right for DISO.  Users must first complete NMSO pricing steps to achieve DISO Pricing. </t>
  </si>
  <si>
    <t xml:space="preserve">NO DISCOUNTS ARE APPLIED TO ADD-ON COMPONENTS - DEVICE DISCOUNT IS APPLIED TO BASE DEVICE, STAPLE, FAX and PULL PRINT.  CPI DISCOUNTS ARE APPLIED TO B&amp;W AND COLOUR CPI RESPECTIVELY. </t>
  </si>
  <si>
    <t>Print Volume Ratio Share: B&amp;W CPI</t>
  </si>
  <si>
    <t xml:space="preserve">SME Technical  Score </t>
  </si>
  <si>
    <t xml:space="preserve">VPI Technical Score </t>
  </si>
  <si>
    <t xml:space="preserve">HCDPP Technical Score </t>
  </si>
  <si>
    <t>Included</t>
  </si>
  <si>
    <t>S3100</t>
  </si>
  <si>
    <t>MPS Identifier: LMM3-D000-0</t>
  </si>
  <si>
    <t>LMM3-D000“-0”represents MPS Monthly Overlay. “-0” is the null position, “-M” represents MPS requirement</t>
  </si>
  <si>
    <t>Feature Identifiers: LMM3-C000, LMM3-D000-0, and LMM3-R000</t>
  </si>
  <si>
    <t>LSM5-R0</t>
  </si>
  <si>
    <r>
      <t xml:space="preserve">bizhub 4750i </t>
    </r>
    <r>
      <rPr>
        <sz val="8"/>
        <color rgb="FF000000"/>
        <rFont val="Calibri"/>
        <family val="2"/>
        <scheme val="minor"/>
      </rPr>
      <t xml:space="preserve">(includes PF-P21 x 2 papertray, PF-P15 papertray, DK-P02 copy desk) </t>
    </r>
  </si>
  <si>
    <t>FS-539 -50-sheet floor staple finisher (Requires RU-513) (For C300i model)  AAR4WY3</t>
  </si>
  <si>
    <t>DK-516 - Copy Desk - Storage Drawer only 135700 (For 450i model)
13570</t>
  </si>
  <si>
    <t>FS-540 - 100-sheet floor staple finisher (Requires RU-513), AAR5WY1 (For 450i/550i models)</t>
  </si>
  <si>
    <t>PK-524 - 2/3 Hole Punch Unit (for FS-539 finisher)  AC28W11 (For 450i/550i models)</t>
  </si>
  <si>
    <t>PK-526 2/3 Hole Punch Unit (for FS-540 finisher, ACF5W11 (For 450i/550i models)</t>
  </si>
  <si>
    <t>Wireless LAN Upgrade Kit UK-221, ACDMWY1 (For 450i/550i models)</t>
  </si>
  <si>
    <t>2/3 Hole Punch Unit (FS-533) PK-519, A3EUW12</t>
  </si>
  <si>
    <t>DK-516 - Copy Desk - Storage Drawer only, 135700 (For 450i model)</t>
  </si>
  <si>
    <t>FS-539 -50-sheet floor staple finisher (Requires RU-513), AAR4WY3 (For C450i model)</t>
  </si>
  <si>
    <t>FS-540 - 100-sheet floor staple finisher (Requires RU-513), AAR5WY1 (For C450i model)</t>
  </si>
  <si>
    <t>PK-524 - 2/3 Hole Punch Unit (for FS-539 finisher), AC28W11 (For C450i model)</t>
  </si>
  <si>
    <t>PK-526 2/3 Hole Punch Unit (for FS-540 finisher), ACF5W11 (For C450i model)</t>
  </si>
  <si>
    <t>FS-539 -50-sheet floor staple finisher (Requires RU-513), AAR4WY3 (For 550i model)</t>
  </si>
  <si>
    <t>FS-540 - 100-sheet floor staple finisher (Requires RU-513), AAR5WY1 (For 550i model)</t>
  </si>
  <si>
    <t xml:space="preserve">Non-Evaluated Scanner Add-Ons </t>
  </si>
  <si>
    <t>C4030</t>
  </si>
  <si>
    <t>C4040</t>
  </si>
  <si>
    <t>C3080</t>
  </si>
  <si>
    <t>C3100</t>
  </si>
  <si>
    <t>Scan Hardware</t>
  </si>
  <si>
    <t>Scan Software</t>
  </si>
  <si>
    <t>Other</t>
  </si>
  <si>
    <t xml:space="preserve">Staple </t>
  </si>
  <si>
    <t>Evaluated Personal Device Additonal Features</t>
  </si>
  <si>
    <t>Evaluated Small Work Group Device Additional Features</t>
  </si>
  <si>
    <t>Evaluated Medium Work Group Device Additional Features</t>
  </si>
  <si>
    <t>Evaluated Large Work Group Device Additional Features</t>
  </si>
  <si>
    <t>Evaluated Scanner Additional Features</t>
  </si>
  <si>
    <t>Pull Print Reader</t>
  </si>
  <si>
    <t>fi-760PRB Post-scan Imprinter for fi-7600 - 121PA03740D101G</t>
  </si>
  <si>
    <t>PaperStream Capture Pro LV Production (includes 1 year maintenance) - 720PSCPLV0001FG</t>
  </si>
  <si>
    <t>PaperStream Capture Pro LV Prod Maintenance - 1 year - 506PSCPLVMAIN1G</t>
  </si>
  <si>
    <t>PaperStream Capture Pro LV Prod Maintenance - 2 year - 506PSCPLVMAIN2G</t>
  </si>
  <si>
    <t>PaperStream Capture Pro LV Prod Maintenance - 3 year - 506PSCPLVMAIN3G</t>
  </si>
  <si>
    <t>PaperStream Capture Pro QC/Index Maintenance - 1 year - 720PSCPST0001FG</t>
  </si>
  <si>
    <t>PaperStream Capture Pro QC/Index Maintenance - 2 year - 506PSCPSTMAIN2G</t>
  </si>
  <si>
    <t>PaperStream Capture Pro QC/Index Maintenance - 3 year - 506PSCPSTMAIN3G</t>
  </si>
  <si>
    <t>PaperStream Capture Pro Import (includes 1 year maintenance) - 720PSCPIM0001FG</t>
  </si>
  <si>
    <t>PaperStream Capture Pro Import Maintenance - 1 year - 506PSCPIMMAIN1G</t>
  </si>
  <si>
    <t>PaperStream Capture Pro Import Maintenance - 2 year - 506PSCPIMMAIN2G</t>
  </si>
  <si>
    <t>PaperStream Capture Pro Import Maintenance - 3 year - 506PSCPIMMAIN3G</t>
  </si>
  <si>
    <t>PaperStream Capture Pro QC/Index (includes 1 year maintenance) - 720PSCPST0001FG</t>
  </si>
  <si>
    <t>PK-524 - 2/3 Hole Punch Unit (for FS-539 finisher), AC28W</t>
  </si>
  <si>
    <t>Wireless LAN Upgrade Kit UK-221, ACDMWY1</t>
  </si>
  <si>
    <t>VI-516 Video Interface Kit VI-516, ACDHWY1</t>
  </si>
  <si>
    <t>VI-516 Video Interface Kit VI-516, ACDHWY2</t>
  </si>
  <si>
    <t>WLAN Upgrade Kit UK-221, ACDMWY1</t>
  </si>
  <si>
    <t>2/3 Hole Punch Unit PK-526 (for FS-540 finisher), ACF5W11</t>
  </si>
  <si>
    <t xml:space="preserve"> 2/3 Hole Punch Unit PK-524 (for FS-539 finisher), AC28W</t>
  </si>
  <si>
    <t>Job Separator Tray - JS-602 (used with DS-537 or FS-540 finisher only), A10CWY2</t>
  </si>
  <si>
    <t>DK-516 - Copy Desk - Storage Drawer only, 135700</t>
  </si>
  <si>
    <t>Copy Desk DK-P05, 135900</t>
  </si>
  <si>
    <t>10-Key Pad - KP-102, AACJWY1</t>
  </si>
  <si>
    <t>Inner Finisher - FS-P04, ACCGWY1</t>
  </si>
  <si>
    <t>PF-P23 Paper Cassette 250-sheet maximum of 3 units any combination, ACEVWY1</t>
  </si>
  <si>
    <t>PF-P24 550-sheet tray maximum of 3 units any combination, ACEWWY1</t>
  </si>
  <si>
    <t>PTL5A Paper Tray Lock for 4000i model</t>
  </si>
  <si>
    <t>Inner Finisher - FS-P04, Konica Minolta ACCGWY1</t>
  </si>
  <si>
    <t xml:space="preserve"> FK-517 Fax Kit for bizhub C3350i, Konica Minolta , AA1K011</t>
  </si>
  <si>
    <t>Fax Kit (Supports 1st &amp; 2nd fax line -- no mount kit required) FK-514, Konica Minolta, A883012</t>
  </si>
  <si>
    <t>FK-517 Fax Kit - Adds Super G3 fax functionality, Konica Minolta, AA1K011</t>
  </si>
  <si>
    <t>Paper Feed Unit PB1130 w/lock SKU: 74131371001</t>
  </si>
  <si>
    <t>Paper Feed Unit PB1130 SKU: 74140827</t>
  </si>
  <si>
    <t>15ft Patch Cable Cat6 Blue SKU: 161CPC60015BL</t>
  </si>
  <si>
    <t>Device Server Option Type M37 SKU: 241418398</t>
  </si>
  <si>
    <t>Caster Table Type Y SKU: 24152780</t>
  </si>
  <si>
    <t>Low Cabinet Type V SKU: 24152790</t>
  </si>
  <si>
    <t>Medium Cabinet Type W SKU: 24152800</t>
  </si>
  <si>
    <t>Tall Cabinet Type X SKU: 24152810</t>
  </si>
  <si>
    <t>VM Card Type M37 SKU: 241418410</t>
  </si>
  <si>
    <t>15 ft Patch Cable Cat6 Blue SKU: 161CPC60015BL</t>
  </si>
  <si>
    <t>HDD Opt Type 17 SKU: 741MX408384RA</t>
  </si>
  <si>
    <t>Yr 2-5 Warranty Extension IM C40OF SKU: EXTWARR5YC400FC</t>
  </si>
  <si>
    <t>Paper Feed Unit PB1170 SKU: 241418583</t>
  </si>
  <si>
    <t>Extension to 5 year Warranty (Year one included in Base), Uplift to 5 yr</t>
  </si>
  <si>
    <t>DK-P05, Copy Desk- Storage drawer only, 135900</t>
  </si>
  <si>
    <t>EKP09 - USB + Bluetooth interface kit , ACCVWY1</t>
  </si>
  <si>
    <t>FS-P04 - 20 sheet Finisher, ACCGWY1</t>
  </si>
  <si>
    <t>LK-106 - i-Option License Kit (Bar Code Font) e-licence, A0PD119</t>
  </si>
  <si>
    <t xml:space="preserve">LK-108 - i-Option License Kit (OCR Font) A0PD11G </t>
  </si>
  <si>
    <t>LK-111 - i-Option License Kit (ThinPrint Client Support) A0PD11K</t>
  </si>
  <si>
    <t xml:space="preserve"> LK-107 -  i-Option License Kit (Unicode), A0PD11F </t>
  </si>
  <si>
    <t>KP-102 - 10-Key Pad, AACJWY1</t>
  </si>
  <si>
    <t>PK-519 - 2/3-Hole Punch (for FS-533),  A3EUW12</t>
  </si>
  <si>
    <t>PK-524 - 2/3 Hole Punch Unit (for FS-539 finisher), AC28W11</t>
  </si>
  <si>
    <t>DK-516 - Copy Desk Storage Drawer only, 135700</t>
  </si>
  <si>
    <t>WT-506 - Working Table,  A0W4WY3</t>
  </si>
  <si>
    <t xml:space="preserve">UK-221 - Wireless LAN Upgrade Kit, ACDMWY1 </t>
  </si>
  <si>
    <t>EK-609 - Local Interface Kit (provide Bluetooth mobile support), A87DWY2</t>
  </si>
  <si>
    <t xml:space="preserve">VI-516 - Video Interface Kit VI-516, ACDHWY1 (For C300i model) </t>
  </si>
  <si>
    <t>LU-302 - Large Capacity Unit 3000 sheets, A87VW12</t>
  </si>
  <si>
    <t>PC-216 - Two 500-sheet Universal Paper Cassettes, AAV5WY2</t>
  </si>
  <si>
    <t>PC-416 - 2,500 sheets letter size paper tray, AAV5013</t>
  </si>
  <si>
    <t xml:space="preserve">MK-730 - Banner Paper Guide, A4MEWY2 </t>
  </si>
  <si>
    <t xml:space="preserve">FS-539 SD - 50-sheet floor staple finisher + saddle stitch, AAR4WYE </t>
  </si>
  <si>
    <t>FS-539 SD - 50-sheet floor staple finisher + saddle stitch,  AAR4WYE</t>
  </si>
  <si>
    <t>FS-539 -50-sheet floor staple finisher (Requires RU-513),  AAR4WY3</t>
  </si>
  <si>
    <t>JS-506  - Job Separator Tray , A2YVWY2</t>
  </si>
  <si>
    <t>RU-513 -  Relay Unit , A87JWY2</t>
  </si>
  <si>
    <t>SC-509 - Security Kit, ACDKWY1</t>
  </si>
  <si>
    <t>DK-P05 - Copy Desk - 135900</t>
  </si>
  <si>
    <t>WT-P03 - Working Table , ACCRWY1</t>
  </si>
  <si>
    <t>PF-P21  - Paper Feed Unit (500 sheet)  (LTR/LGL size), AAJUW11</t>
  </si>
  <si>
    <t>FS-P04 - Finisher, ACCGWY1</t>
  </si>
  <si>
    <t xml:space="preserve">MK-742 - Fax Mount Kit, A884W11 </t>
  </si>
  <si>
    <t>SP-501  - Fax Stamp Unit,  4614506</t>
  </si>
  <si>
    <t>DK-P05 - Copy Desk , 135900</t>
  </si>
  <si>
    <t>PF-P25 Height Adjustment Unit, AAJUW13</t>
  </si>
  <si>
    <t>JS-602 -  Job Separator Tray, A10CWY2</t>
  </si>
  <si>
    <t>PI-507 - Post Inserter (for FS-540 finisher), A8C6WY2</t>
  </si>
  <si>
    <t>ZU-609 - Z-Folding Unit (for FS-540 finisher), A63GWY2</t>
  </si>
  <si>
    <t>FK-515 - Fax Kit (Supports 3rd &amp; 4th fax line) MK-742 Mount Kit required, A884W11</t>
  </si>
  <si>
    <t>IC-420 - Fiery Image Controller for C450i/C550i, ACDEWY1</t>
  </si>
  <si>
    <t>VI-516 - Video Interface Kit, ACDHWY1</t>
  </si>
  <si>
    <t>LU-302 - Large Capacity Unit A87VW12</t>
  </si>
  <si>
    <t>U-609 - Z-Folding Unit (for FS-540 finisher), A63GWY2</t>
  </si>
  <si>
    <t>PK-519 - 2/3 Hole Punch Kit (for the FS-533 finisher), A3EUW12</t>
  </si>
  <si>
    <t>FS-539 - 50 sheet floor staple finisher (requires RU-513), AAR4WY3</t>
  </si>
  <si>
    <t>FS-540 - 100 sheet floor staple finisher (requires RU-513),  AAR5WY1</t>
  </si>
  <si>
    <t xml:space="preserve"> Convenience Power Stapler SKU 241EH-C591R</t>
  </si>
  <si>
    <t>Yr 2-5 Warranty Extension - SP 3710N, Ricoh Canada Inc., EXTWARR5Y3700GC</t>
  </si>
  <si>
    <t>Fax Connection Unit Type M41 SKU: 241418582</t>
  </si>
  <si>
    <t>Optional Counter Interface Unit Type M12 SKU 241417111</t>
  </si>
  <si>
    <t>Optional Counter Interface Unit Type M12 SKU: 241417111</t>
  </si>
  <si>
    <t>Yr 2-5 Warranty Extension - P502</t>
  </si>
  <si>
    <t>Tall Cabinet Type Q SKU: 24152006</t>
  </si>
  <si>
    <t>Medium Cabinet Type P SKU: 24152005</t>
  </si>
  <si>
    <t xml:space="preserve"> Caster Table Type M34 SKU: 241418413</t>
  </si>
  <si>
    <t>IEEE802.11 Interface Unit Type M24 SKU: 241407863</t>
  </si>
  <si>
    <t>Paper Feed Unit PB1120 SKU: 241418081</t>
  </si>
  <si>
    <t>Paper Feed Unit PB1110 SKU: 241418080</t>
  </si>
  <si>
    <t>Paper Feed Unit PB1120TL-w/lock SKU: 741418218</t>
  </si>
  <si>
    <t>Paper Feed Unit PB1110TL-w/lock SKU: 741418219</t>
  </si>
  <si>
    <t>VM Card Option  Type P8 SKU: 741407864</t>
  </si>
  <si>
    <t>Caster Table Type M24 SKU: 241407851</t>
  </si>
  <si>
    <t>Medium Cabinet Type J SKU: 24152641</t>
  </si>
  <si>
    <t>Medium Cabinet Type T SKU: 74152642</t>
  </si>
  <si>
    <t>MP C3003-C6003 cabinet SKU: 241FACC3003</t>
  </si>
  <si>
    <t>Tall Cabinet Type U SKU: 74152652</t>
  </si>
  <si>
    <t>Yr 2-5 Warranty Extension - P C600</t>
  </si>
  <si>
    <t>Yr 2-5 Warranty Extension - IM 600SRF</t>
  </si>
  <si>
    <t>APC Back-UPS Pro-BR700G SKU: 81201532S</t>
  </si>
  <si>
    <t>FAX Memory Unit Type M19 64MB SKU: 241MX417518RA</t>
  </si>
  <si>
    <t>Fax Memory Unit Type M19 64MB SKU: 241MX417518RA</t>
  </si>
  <si>
    <t>Hard Disk Drive Option Type P8 SKU: 741MX407873RA</t>
  </si>
  <si>
    <t>LCIT RT3040 SKU: 241418358</t>
  </si>
  <si>
    <t>LCIT PB3290 SKU: 241418360</t>
  </si>
  <si>
    <t>Paper Feed Unit PB 1100 SKU: 241407850</t>
  </si>
  <si>
    <t>Paper Feed Unit PB1160 SKU: 741418475</t>
  </si>
  <si>
    <t>Internal Multi-Fold Unit FD3010 SKU: 241418339</t>
  </si>
  <si>
    <t>Internal Shift Tray SH3080 SKU: 241418343</t>
  </si>
  <si>
    <t>Bridge Unit BU3090 SKU: 241418345</t>
  </si>
  <si>
    <t>1 Bin Tray BN3130 SKU: 241418376</t>
  </si>
  <si>
    <t>Internal Finisher SR3250 SKU: 241418378</t>
  </si>
  <si>
    <t>VM Card Option Type P8 &amp; Ethernet Card Reader - Ext Multi-card SAM iClass &amp; Ethernet Card Reader - Ext Multi-card SAM iClass  SKU 741407864 &amp; CRN0MC02 &amp; CRN0MC02-5PS</t>
  </si>
  <si>
    <t>IEEE 802.11a/g/n Interface Unit Type M19 SKU: 241417493</t>
  </si>
  <si>
    <t>IEEE 802.11a/g/n Interface Unit Type M19: SKU 241417493</t>
  </si>
  <si>
    <t>IEEE 802.11 Interface Unit Type M24 SKU: 241407863</t>
  </si>
  <si>
    <t xml:space="preserve"> IEEE 802.11a/g/n Interface Unit Type M19 SKU: 241417493</t>
  </si>
  <si>
    <t>PostScript3 Unit Type M40 SKU: 241418517</t>
  </si>
  <si>
    <t xml:space="preserve"> Optional Counter Interface Unit Type M12 SKU: 241417111</t>
  </si>
  <si>
    <t>USB Device Server Option Type M19A SKU: 241418105</t>
  </si>
  <si>
    <t xml:space="preserve">B605XFM includes finisher (staple) </t>
  </si>
  <si>
    <t>Staple Cartridge - BR Booklet Maker Finisher - 5,000 Staples per Cartridge, 1 Cartridge per Carton (008R13177)</t>
  </si>
  <si>
    <t>Staple Cartridge - Convenience Stapler, Integrated Office Finisher, Office Finisher LX, BR Finisher - 5,000 Staples per Cartridge, 1 Cartridge per Carton (008R12964)</t>
  </si>
  <si>
    <t>Staple Cartridge -Convenience Stapler, Office Finisher -  5,000 Staples per Cartridge, 1 Cartridge per Carton (008R12964)</t>
  </si>
  <si>
    <t>Staple Cartridge - Convenience Stapler, Integrated Office Finisher, Office Finisher LX, BR Finisher -5,000 Staples per Cartridge, 1 Cartridge per Carton (008R12964)</t>
  </si>
  <si>
    <t>Staple Cartridge -BR Booklet Maker Finisher - 5,000 Staples per Cartridge, 1 Cartridge per Carton (008R13177)</t>
  </si>
  <si>
    <t>Staple Cartridge -  Low Volume Finisher with Bookletmaker - 2,000 Staples per Cartridge, 4 Cartridges per Carton for a total of 8,000 staples (108R01158)</t>
  </si>
  <si>
    <t>Staple Cartridge -Convenience Stapler, Integrated Office Finisher, Office Finisher LX, BR Finisher - 5,000 Staples per Cartridge, 1 Cartridge per Carton (008R12964)</t>
  </si>
  <si>
    <t>Punch Unit PU3090 NA SKU: 241418332</t>
  </si>
  <si>
    <t>Finisher SR3280 SKU: 241418385</t>
  </si>
  <si>
    <t>Tall Cabinet Type I SKU: 24162651</t>
  </si>
  <si>
    <t>Punch Unit PU3070 NA SKU: 241418327</t>
  </si>
  <si>
    <t>Paper Feed Unit PB1150 SKU: 741408300</t>
  </si>
  <si>
    <t>Ricoh SP 3710DN (SKU 740408272)</t>
  </si>
  <si>
    <t>Ricoh IM C400F (SKU 240418562 Paper Feed Unit PB1170 SKU 241418583)</t>
  </si>
  <si>
    <t>Ricoh IM 600SRF (SKU 240418465, Paper Feed Unit BP1160 SKU 741418475 x 3 units)</t>
  </si>
  <si>
    <t xml:space="preserve"> PostScript3 Unit Type P18 SKU: 741417441</t>
  </si>
  <si>
    <t>Tall Cabinet Type S SKU: 74152710</t>
  </si>
  <si>
    <t>1 Bin Tray BN1040 SKU: 241418584</t>
  </si>
  <si>
    <t>IPDS Unit Type P15 SKU: 720407870</t>
  </si>
  <si>
    <t>Punch Unit PU3070 NA SKU: 214148327</t>
  </si>
  <si>
    <t>TWN4 Multi-Tech P-Card Reader 2m cable with mounting kit snap-in holder and raceway  with TCP Converter  (101L01257)</t>
  </si>
  <si>
    <t>Low Cabinet Type R SKU: 74152700</t>
  </si>
  <si>
    <t>AU Next Gen Multiclass Card Reader, HID 5427CK</t>
  </si>
  <si>
    <t>Kodak Capture Pro Software Group A, 3 Yr ProfServices - BNDL (1390244)</t>
  </si>
  <si>
    <t>Kodak Capture Pro Software Group C, 1 Yr ProfServices - BNDL (1206986)</t>
  </si>
  <si>
    <t xml:space="preserve"> Kodak Capture Pro Software Group A, 5 Yr ProfServices - BNDL (1941244)</t>
  </si>
  <si>
    <t>Kodak Capture Pro Software Group C, 3 Yr ProfServices - BNDL  (1021559)</t>
  </si>
  <si>
    <t>Kodak Capture Pro Software Group C, 5 Yr ProfServices - BNDL (1193861)</t>
  </si>
  <si>
    <t>FS-539 - 50-sheet floor staple finisher (Requires RU-513), AAR4WY3 (For 450i/550i models)</t>
  </si>
  <si>
    <t>PK-526 - 2/3 Hole Punch Unit  (for FS-540 finisher), ACF5W11</t>
  </si>
  <si>
    <t>Convenience Power Stapler SKU 241EH-C591R</t>
  </si>
  <si>
    <t>Staple Cartridge - Low Volume Finisher with Bookletmaker - 2,000 Staples per Cartridge, 4 Cartridges per Carton for a total of 8,000 staples (108R01158)</t>
  </si>
  <si>
    <t>Hard Disk Drive Option Type P18 SKU: 741418438X</t>
  </si>
  <si>
    <t>Punch Unit PU3080 NA SKU: 241418381</t>
  </si>
  <si>
    <t>1 Line Fax (497K22670)</t>
  </si>
  <si>
    <t>Booklet Unit for Office Finisher (497K20590) - must order Office Finisher as well</t>
  </si>
  <si>
    <t>High Capacity Feeder (EZL)</t>
  </si>
  <si>
    <t>Convenience Stapler / Standard Work Surface (498K08250, 497K20750)</t>
  </si>
  <si>
    <t>Foreign Interface Kit (097S05140)</t>
  </si>
  <si>
    <t>Common Mobility Plate "B" Kit - Facilitate movement on difficult surface (carpet/uneven floor) (497K05270)</t>
  </si>
  <si>
    <t>2 Line Fax (497K22680)</t>
  </si>
  <si>
    <t>Integrated Office Finisher (2FA)</t>
  </si>
  <si>
    <t>Office Finisher (EZK)</t>
  </si>
  <si>
    <t>Banner Feed Kit (497K20630)</t>
  </si>
  <si>
    <t>Bluetooth Kit (497K21550)</t>
  </si>
  <si>
    <t>Ricoh IM 4000 (SKU 240418826, Paper Feed Unit PB3300 241418352)</t>
  </si>
  <si>
    <t>Ricoh IM C530Fb (SKU 240418223, LCIT PB1190 241418230)</t>
  </si>
  <si>
    <t>Ricoh IM 5000 (SKU 240418828, Paper Feed Unit PB3300 241418352)</t>
  </si>
  <si>
    <t>Fax Option Type M45 SKU: 241418871</t>
  </si>
  <si>
    <t>Yr 2-5 Warranty Extension - IM 4000 SKU: EXTWARR5Y4055GC</t>
  </si>
  <si>
    <t>Paper Feed Unit PB3300 SKU: 241418352</t>
  </si>
  <si>
    <t>Hybrid Finisher SR3260 SKU: 241418337</t>
  </si>
  <si>
    <t xml:space="preserve"> Booklet Finisher SR3270 SKU: 241418335</t>
  </si>
  <si>
    <t>Staple Refill Type T - 2 x 5000 SKU: 245415010</t>
  </si>
  <si>
    <t>Smart Card Reader Built-in Type M45 SKU: 241418893</t>
  </si>
  <si>
    <t>Postscript3 Unit Type M45 SKU: 241418889</t>
  </si>
  <si>
    <t>Yr 2-5 Warranty Extension -  IM C530 SKU: EXTWARR5YC501GC</t>
  </si>
  <si>
    <t>Caster Table Type A1 SKU: 24122820</t>
  </si>
  <si>
    <t>IEEE 802.11a/g/n Interface Unit Type M43 SKU: 241418234</t>
  </si>
  <si>
    <t>Staple Refill Type K - 3 x 5000 staples SKU: 245410802</t>
  </si>
  <si>
    <t>Staple Ctg Type S - 1 x 5000 staples SKU: 245412874</t>
  </si>
  <si>
    <t>Low cabinet A2 SKU: 24152830</t>
  </si>
  <si>
    <t>Paper Feed Unit PB1180 (1 x 550 sheets) SKU: 241418229</t>
  </si>
  <si>
    <t>LCIT PB1190 (2000 sheets) SKU: 241418230</t>
  </si>
  <si>
    <t>Power Filter SI ESP Wall Mount SKU: 241ESPS1</t>
  </si>
  <si>
    <t>Yr 2-5 Warranty Extension - IM 5000 SKU: EXTWARR5Y5055GC</t>
  </si>
  <si>
    <t>Xerox W110 Scanner (XW110-A)</t>
  </si>
  <si>
    <t>Xerox W110 Scanner Cleaning &amp; Maintenance Kit (497N07238)</t>
  </si>
  <si>
    <t>Kodak A3 Flatbed Accessory (1894351)</t>
  </si>
  <si>
    <t>Spider card reader with iClass decoding c/w Bracket &amp; Cables included 720200015GEM</t>
  </si>
  <si>
    <t>AU Next Gen Multiclass Card Reader, HID, Konica Minolta, 5427CK</t>
  </si>
  <si>
    <t>Preventative Maintenance kit for fi-7600 (1 million pages) 125CKITLP02CAFG</t>
  </si>
  <si>
    <t xml:space="preserve">Job Separator Tray - JS-508 (used when no finisher is ordered on the device), ACV2WY1 </t>
  </si>
  <si>
    <t>Maintenance kit for fi-8150,fi-8250,fi-8170,fi-8270,fi-8190,fi-8290 (200,000 pages) SKU: 125CONKTWG03CAG</t>
  </si>
  <si>
    <t>fi-819PRB Post-Scan Imprinter for fi-8150/8170/8190/8270 SKU:121PA03810D201G</t>
  </si>
  <si>
    <t>2D Barcode option for PaperStream SKU:121PA43404A433G</t>
  </si>
  <si>
    <t>PaperStream Capture Pro QC/Index (includes 5 yr maintenance) SKU: 720PSCPST0001G</t>
  </si>
  <si>
    <t>PaperStream Capture Pro Workgroup License (includes 5 year maintenance) SKU:720PSCPWG0001G</t>
  </si>
  <si>
    <t>PaperStream Capture Pro Import (includes 5 yr maintenance) SKU: 720PSCPIM0001G</t>
  </si>
  <si>
    <t>PaperStream Capture Pro Departmental license (includes 5 yr maintenance) SKU:720PSCPDP0001G</t>
  </si>
  <si>
    <t>PaperStream Capture Pro LV Production (includes 5 year maintenance) SKU: 720PSCPLV0001G</t>
  </si>
  <si>
    <t>PaperStream Capture Pro MV Production (includes 5 year maintenance) SKU: 720PSCPMV0001G</t>
  </si>
  <si>
    <t>OCR Unit Type M13 SKU: 241417430</t>
  </si>
  <si>
    <t>Medium cabinet A3 SKU: 24152840</t>
  </si>
  <si>
    <t>Internal Finisher SR3130v2 SKU: 241418378</t>
  </si>
  <si>
    <t>IPDS Unit Type M40 SKU: 741418516</t>
  </si>
  <si>
    <t>PostScript3 Unit Type M41 SKU: 241418581</t>
  </si>
  <si>
    <t>IPDS Unit Type P18 SKU: 720418444</t>
  </si>
  <si>
    <t>Staple Refill Type M34 - 5 x 1000 staples SKU: 245418136</t>
  </si>
  <si>
    <t>Offline Stapler Type M34 SKU: 241418093</t>
  </si>
  <si>
    <t>VM Card Option Type P18 SKU: 741418067</t>
  </si>
  <si>
    <t>PS3 Unit Type P17 SKU: 740108309</t>
  </si>
  <si>
    <t>VM Card Type P18 SKU: 741418067</t>
  </si>
  <si>
    <t>Caster Table Type Z SKU: 74122633</t>
  </si>
  <si>
    <t>IPDS Unit Type M45 SKU: 720418886</t>
  </si>
  <si>
    <t>Ricoh P502 (SKU 74018494, Paper Feed Unit PB1110 SKU 241418080, Hard Disk Drive Option Type P18 SKU 741418438</t>
  </si>
  <si>
    <t>Ricoh PC 600 (SUK 740408301, PFU PB1150 SKU 741408300, HDD Type P17 SKU 741MX408384RA)</t>
  </si>
  <si>
    <t>Ricoh SP 5310DN (SKU 740407815, Paper Feed Unit BP 1100 SKU 241407850, Hard Disk Drive Option Type P8 SKU 741MX407873RA)</t>
  </si>
  <si>
    <t>BOC "V39078" Bank Rate 2022.12.01:</t>
  </si>
  <si>
    <r>
      <t xml:space="preserve">XL PM kit model 8009458, Extra Large KODAK CONSUMABLE KIT, </t>
    </r>
    <r>
      <rPr>
        <b/>
        <sz val="8"/>
        <rFont val="Calibri"/>
        <family val="2"/>
        <scheme val="minor"/>
      </rPr>
      <t>UPC 6004177800943</t>
    </r>
  </si>
  <si>
    <t>XL PM kit model 8009458, Extra Large KODAK CONSUMABLE KIT, UPC 6004177800943</t>
  </si>
  <si>
    <t xml:space="preserve">Table 10: NMSO - DISO Lease Extension Calculator </t>
  </si>
  <si>
    <t xml:space="preserve">Table 11: NMSO - DISO Lease Extention CPI Calculator </t>
  </si>
  <si>
    <t xml:space="preserve">Initial Original Lease </t>
  </si>
  <si>
    <t xml:space="preserve">Lease Extension Fixed Monthly Lease Rate and Compliance Calculator </t>
  </si>
  <si>
    <t xml:space="preserve">NMSO </t>
  </si>
  <si>
    <t>NMSO Extension</t>
  </si>
  <si>
    <t xml:space="preserve">DISO </t>
  </si>
  <si>
    <t xml:space="preserve">DISO Extension CPI Pricing  </t>
  </si>
  <si>
    <t>Start Date 
(Optional if Subsequent Extension)</t>
  </si>
  <si>
    <t xml:space="preserve">End Date
(Optional if Subsequent Extension) </t>
  </si>
  <si>
    <r>
      <t xml:space="preserve">Total Lease Months </t>
    </r>
    <r>
      <rPr>
        <b/>
        <sz val="10"/>
        <color rgb="FFFF0000"/>
        <rFont val="Calibri"/>
        <family val="2"/>
        <scheme val="minor"/>
      </rPr>
      <t xml:space="preserve">(Required) </t>
    </r>
  </si>
  <si>
    <t xml:space="preserve">Residual Value 
(Optional if Subsequent Extension) </t>
  </si>
  <si>
    <t>Initial or Subsequent Extension</t>
  </si>
  <si>
    <t xml:space="preserve">Initial Extension Months </t>
  </si>
  <si>
    <t>Initial Extension FMR</t>
  </si>
  <si>
    <t>Initial Extension FMR on a Quarterly Basis</t>
  </si>
  <si>
    <t>Total Original Lease Period + Extensions (Max 84 months)</t>
  </si>
  <si>
    <t>Max 84 month Extended Lease Compliance Statement</t>
  </si>
  <si>
    <t xml:space="preserve">CPI 
B&amp;W Price </t>
  </si>
  <si>
    <t xml:space="preserve">CPI 
Colour Price </t>
  </si>
  <si>
    <t xml:space="preserve">CPI 
(B&amp;W and Colour) Uplift Value  </t>
  </si>
  <si>
    <t xml:space="preserve">CPI 
B&amp;W Volume 
(Max. 12-months)
</t>
  </si>
  <si>
    <t xml:space="preserve">CPI 
B&amp;W Call-up Total </t>
  </si>
  <si>
    <t xml:space="preserve">CPI 
Colour  Call-up Total </t>
  </si>
  <si>
    <t xml:space="preserve">CPI 
Colour Discount </t>
  </si>
  <si>
    <t>CPI 
Colour Discount</t>
  </si>
  <si>
    <t>CPI 
B&amp;W Volume 
(Max. 12-months)</t>
  </si>
  <si>
    <t xml:space="preserve">CPI 
B&amp;W 
Call-up Total </t>
  </si>
  <si>
    <t xml:space="preserve">CPI 
Colour  
Call-up Total </t>
  </si>
  <si>
    <t>Subsequent</t>
  </si>
  <si>
    <t xml:space="preserve">Colour Volume 
(Max. 12-months)
</t>
  </si>
  <si>
    <t>CPI 
Colour Volume 
(Max. 12-months)</t>
  </si>
  <si>
    <t xml:space="preserve">DISO PPS Overlay </t>
  </si>
  <si>
    <t xml:space="preserve">Initial Investment One-Time Fee 
(If Applicable)
</t>
  </si>
  <si>
    <t>Monthly DISO Pull Print Service (PPS) Overlay Ceiling Price per Device 
(If Applicable)</t>
  </si>
  <si>
    <t>PPS</t>
  </si>
  <si>
    <t>Monthly PPS Overlay 
Insert Only for Base Device</t>
  </si>
  <si>
    <t xml:space="preserve">TCO w/MPS and PPS Overlay
(24 Months) </t>
  </si>
  <si>
    <t>TCO w/MPS and PPS Overlay
(36 Months)</t>
  </si>
  <si>
    <t>TCO w/MPS and PPS Overlay
(48 Months)</t>
  </si>
  <si>
    <t>TCO w/MPS and PPS Overlay
(60 Months)</t>
  </si>
  <si>
    <t>DISO MPS Overlay</t>
  </si>
  <si>
    <t xml:space="preserve">Sub-Total Volumes, MPS and PPS Overlay  </t>
  </si>
  <si>
    <t>PPS Overlay</t>
  </si>
  <si>
    <t>Call-up 
w/MPS and PPS Overlay</t>
  </si>
  <si>
    <t>Validation Data Lists - DO NOT DELETE</t>
  </si>
  <si>
    <t>Lease Extension</t>
  </si>
  <si>
    <t>Lease Term Extension Months</t>
  </si>
  <si>
    <t># of Subsequent Lease Extensions in 1 year Increments</t>
  </si>
  <si>
    <t xml:space="preserve">No - DISO Discounts Not-Applicable </t>
  </si>
  <si>
    <t>Initial</t>
  </si>
  <si>
    <t xml:space="preserve">Number of the Current Subsequent Extension </t>
  </si>
  <si>
    <t>Monthly MPS Overlay per Device</t>
  </si>
  <si>
    <t>Monthly PPS Overlay per Device</t>
  </si>
  <si>
    <t xml:space="preserve">Monthly Costs </t>
  </si>
  <si>
    <t>FMR</t>
  </si>
  <si>
    <t>FMR TCO for Device(s)</t>
  </si>
  <si>
    <t>Monthly MPS Overlay for  Device(s)</t>
  </si>
  <si>
    <t>Monthly PPS Overlay per Device(s)</t>
  </si>
  <si>
    <t>Total Monthy Lease Costs Breakdown and Total Cost of Ownership</t>
  </si>
  <si>
    <t xml:space="preserve">DATA VALIDATION - DATA LISTS
DO NOT MODIFY </t>
  </si>
  <si>
    <t>Memory Board for i-series AA2JM72M00</t>
  </si>
  <si>
    <t>Xerox FD70 Scanner (FD70-U)</t>
  </si>
  <si>
    <t>Xerox FD70 Maintenace Kit (64Dual-MMK-497N06266)</t>
  </si>
  <si>
    <t>EK-P09 - Local Interface Kit with Bluetooth, ACCVWY1</t>
  </si>
  <si>
    <t>Ricoh fi-8270 w/PaperStream IP and PaperStream Capture SKU: 120PA03810B555G</t>
  </si>
  <si>
    <t>Ricoh fi-7600 w/PaperStream IP and PaperStream Capture SKU 120PA03740B505G</t>
  </si>
  <si>
    <t>Fax Option Type M52 SKU: 241419423</t>
  </si>
  <si>
    <t>Internal Finisher SR3310 SKU: 241419401</t>
  </si>
  <si>
    <t>Punch Unit PU3100 NA SKU: 241419403</t>
  </si>
  <si>
    <t>HDD Option Type M52 320GB SKU: 241419435</t>
  </si>
  <si>
    <t>Cabinet Type A5 SKU: 24152721</t>
  </si>
  <si>
    <t>Paper Feed Unit PB3320 SKU: 241419365</t>
  </si>
  <si>
    <t>LCIT RT3050 SKU: 241419378</t>
  </si>
  <si>
    <t>LCIT PB3330 SKU: 241419374</t>
  </si>
  <si>
    <t>Finisher SR3320 SKU: 241419399</t>
  </si>
  <si>
    <t>Bridge Unit BU3100 SKU: 241419381</t>
  </si>
  <si>
    <t>Booklet Finisher SR3330 SKU: 241419397</t>
  </si>
  <si>
    <t>Internal Multi-Fold Unit FD302 SKU: 241419409</t>
  </si>
  <si>
    <t>Internal Shift Tray SH3090 SKU: 241419385</t>
  </si>
  <si>
    <t>Fax Memory Unit Type M52 SKU: 241419430</t>
  </si>
  <si>
    <t>G3 Interface Unit Type M52 SKU: 241419427</t>
  </si>
  <si>
    <t>IPDS Unit Type M52 SKU: 720419434</t>
  </si>
  <si>
    <t>PostScript3 Unit Type M52 SKU: 241419416</t>
  </si>
  <si>
    <t>Card Reader Cover Type M52 SKU: 241419413</t>
  </si>
  <si>
    <t>Toner Bottle Lock Type M52 SKU: 241419420</t>
  </si>
  <si>
    <t>Spider Full Pack SEOS 100+ and includes cable USB Type A SKU: 720200016100 &amp; 720P279250</t>
  </si>
  <si>
    <t>SIM Card HiD Seos For existing installs without SEOS compatibility, and includes cable USB Type A SKU: 720P275738 &amp; 720P279250</t>
  </si>
  <si>
    <t>OCR Unit Type M52 SKU: 241419445</t>
  </si>
  <si>
    <t>Ricoh IM C4510 ( SKU: 240419320, Paper Feed Unit PB3320 SKU: 241419365)</t>
  </si>
  <si>
    <t>Punch Unit PU3110 NA SKU: 241419438</t>
  </si>
  <si>
    <t>Yr 2-5 Warranty Extension - IM C4510 SKU: EXTWAR5YC4510GC</t>
  </si>
  <si>
    <t>IEEE 802.11a/g/n Interface Unit Type M52 SKU: 241423571</t>
  </si>
  <si>
    <t>Finisher SR3340 SKU: 241419392</t>
  </si>
  <si>
    <t>Paper Feed Unit PB3270 SKU: 241418355</t>
  </si>
  <si>
    <t>E1040 Scanner (8011892)</t>
  </si>
  <si>
    <t xml:space="preserve">PM Kit Model 1025147, Alaris S2040/E1040 Feed Roller Kit, UPC 41771025144 </t>
  </si>
  <si>
    <t>Ricoh IM 370F (240418227)</t>
  </si>
  <si>
    <t>Yr 2-5 Warranty Extension - IM 370F SKU: EXTWAR5Y370FGC</t>
  </si>
  <si>
    <t>HDD Option Type M54 320GB SKU: 241423519</t>
  </si>
  <si>
    <t>SSD Option Type M54 256GB SKU: 241423518</t>
  </si>
  <si>
    <t>FAX Memory Unit Type M54 64MB SKU: 241423520</t>
  </si>
  <si>
    <t>High Cabinet SKU: 24152900</t>
  </si>
  <si>
    <t>Medium Cabinet SKU: 24152890</t>
  </si>
  <si>
    <t>Caster Table Type A6 SKU: 24122880</t>
  </si>
  <si>
    <t>IEEE 802.11a/b/g/n Interface Unit Type M54 SKU: 241423524</t>
  </si>
  <si>
    <t>Paper Feed Unit PB1200 SKU: 241423525</t>
  </si>
  <si>
    <t>OCR Unit Type M54 SKU: 241423515</t>
  </si>
  <si>
    <t>PostScript3 Unit Type M54 SKU: 241423511</t>
  </si>
  <si>
    <t>Card Reader Cover Type M54 SKU: 241423662</t>
  </si>
  <si>
    <t>Ricoh IM 460F (SKU 240423501, Paper Feed Unit PB1200 SKU 241423525)</t>
  </si>
  <si>
    <t>Spider card reader with iClass decoding c/w Bracket &amp; Cables included, includes cable USB Type A 720200015100 &amp; 720P279250</t>
  </si>
  <si>
    <t>Yr 2-5 Warranty Extension - IM 460F SKU: EXTWAR5Y460FGC</t>
  </si>
  <si>
    <t>Paper Feed Unit PB1200TL SKU: 241423526</t>
  </si>
  <si>
    <t>Document Feeder Paper Guide Tray Type M54 SKU: 241423523</t>
  </si>
  <si>
    <t>IPDS Unit Type M54 SKU: 241423513</t>
  </si>
  <si>
    <t>Kodak Capture Pro Group A Software Assurance Renewal, 3 YR  (1371293)</t>
  </si>
  <si>
    <t>Kodak Capture Pro Group A Software Assurance Renewal, 5 YR  (1244607)</t>
  </si>
  <si>
    <t>Kodak Capture Pro Group C Software Assurance Renewal, 1 YR  (1239490)</t>
  </si>
  <si>
    <t>Kodak Capture Pro Group C Software Assurance Renewal, 3 YR  (1779321)</t>
  </si>
  <si>
    <t>Kodak Capture Pro Group C Software Assurance Renewal, 5 YR (1454354)</t>
  </si>
  <si>
    <r>
      <rPr>
        <b/>
        <sz val="8"/>
        <color rgb="FF000000"/>
        <rFont val="Calibri"/>
        <family val="2"/>
        <scheme val="minor"/>
      </rPr>
      <t>bizhub C4000i</t>
    </r>
    <r>
      <rPr>
        <sz val="8"/>
        <color rgb="FF000000"/>
        <rFont val="Calibri"/>
        <family val="2"/>
        <scheme val="minor"/>
      </rPr>
      <t xml:space="preserve"> (includes additional 1 x 500 sheet tray PF-P28) </t>
    </r>
  </si>
  <si>
    <t>PF-P25 Height Adjustment Unit, AAJUW12</t>
  </si>
  <si>
    <t>550 sheet tray -PF-P28, AAJUW14</t>
  </si>
  <si>
    <t>Ricoh IM C3010 ( SKU 240419302, Paper Feed Unit PB3320 SKU 241419365)</t>
  </si>
  <si>
    <t>Fax Option Type M52  SKU: 241419423</t>
  </si>
  <si>
    <t>Yr 2-5 Warranty Extension - IM C3010 SKU: EXTWAR5YC3010GC</t>
  </si>
  <si>
    <t>IEEE802.11 Int Unit Type M52 SKU: 241423571</t>
  </si>
  <si>
    <t>1 Bin Tray BN3140 SKU 241419383</t>
  </si>
  <si>
    <t>Spider card reader with iClass decoding c/w Bracket &amp; Cables included SKU: 720200015100 &amp; 720P279250</t>
  </si>
  <si>
    <t>Yr 2-5 Warranty Extension - IM C6010 SKU: EXTWAR5YC6010GC</t>
  </si>
  <si>
    <t>LCIT PB3330 SKU: 241418360</t>
  </si>
  <si>
    <t>Finisher SR3320 SKU: 241419399 &amp; Bridge Unit BU3100 SKU: 241419381</t>
  </si>
  <si>
    <t>Staple Type V SKU: 245416709</t>
  </si>
  <si>
    <t>Ricoh IM C6010 ( SKU 240419331, Paper Feed Unit PB3320 SKU 241419365)</t>
  </si>
  <si>
    <t>FS-540SD - finisher and integrated Saddle Stitcher Unit, AAR5WYA</t>
  </si>
  <si>
    <t>Xerox VersaLink C625DN (097N02441)</t>
  </si>
  <si>
    <t xml:space="preserve"> Additional 4 years Extended On-Site Service Plan - Total of 5 years On-Site Support (PP-SO-AO-WAR-XE.C625.1)</t>
  </si>
  <si>
    <t>Printer Stand- Can use with up to 4 trays (097S05244)</t>
  </si>
  <si>
    <t>Wireless Network Adapter (097N02470)</t>
  </si>
  <si>
    <t>550 Sheet Paper Tray - up to 3 trays can be ordered for a total of 4 (097N02441)</t>
  </si>
  <si>
    <t>Xerox VersaLink B625DN  (097N02445)</t>
  </si>
  <si>
    <t>Additional 4 years Extended On-Site Service Plan - Total of 5 years On-Site Support (PP-SO-AO-WAR-XE.B625DN.1)</t>
  </si>
  <si>
    <t>Non-MCS  or Advisory Prof. Services (hourly rate) (PP-SO-AO-PROF-XE.B625.1)</t>
  </si>
  <si>
    <t>Printer Stand- Will support all 550 tray configurations - up to 3 extra trays. (097S05244)</t>
  </si>
  <si>
    <t>Wireless Network Adapter (097N02444)</t>
  </si>
  <si>
    <t>550 Sheet Paper Tray - up to 3 trays can be ordered for a total of 4 (097N02445)</t>
  </si>
  <si>
    <t>Xerox VersaLink C415DN (C415DN) *Fax Included</t>
  </si>
  <si>
    <t xml:space="preserve"> Additional 4 years Extended On-Site Service Plan - Total of 5 years On-Site Support (PP-SO-AO-WAR-XE.C415.1)</t>
  </si>
  <si>
    <t>Non-MCS  or Advisory Prof. Services (hourly rate) (PP-SO-AO-PROF-XE.C415.1)</t>
  </si>
  <si>
    <t>Stand - can be installed with up to 3 of trays (097S05244)</t>
  </si>
  <si>
    <t>Wireless Network Adapter- Will support all 550 tray configurations - up to 3 extra trays (097N02470)</t>
  </si>
  <si>
    <t>550-Sheet Paper Tray with integrated 100-Sheet Bypass Tray (Must be first extra Tray chosen) (097N02468)</t>
  </si>
  <si>
    <t>550-Sheet Paper Tray- May add up to 1 after 097N02468 is chosen (097N02465)</t>
  </si>
  <si>
    <t>B415DN (B415DN) *Fax Included</t>
  </si>
  <si>
    <t>Non-MCS  or Advisory Prof. Services (hourly rate) (PP-SO-AO-PROF-XE.B415.1)</t>
  </si>
  <si>
    <t>Paper Tray - 550 Sheet, Xerox, Up to 3 trays can be ordered for a total of 4 (097N02469)</t>
  </si>
  <si>
    <t xml:space="preserve"> Additional 4 years Extended On-Site Service Plan - Total of 5 years On-Site Support (PP-SO-AO-WAR-XE.B415DN.1)</t>
  </si>
  <si>
    <t>Xerox VersaLink C415DN (C415DN + 097N02465)</t>
  </si>
  <si>
    <t>Additional 4 years Extended On-Site Service Plan - Total of 5 years On-Site Support (PP-SO-AO-WAR-XE.C415.1)</t>
  </si>
  <si>
    <r>
      <rPr>
        <b/>
        <sz val="8"/>
        <color rgb="FF000000"/>
        <rFont val="Calibri"/>
        <family val="2"/>
        <scheme val="minor"/>
      </rPr>
      <t xml:space="preserve">Lexmark MX532adwe </t>
    </r>
    <r>
      <rPr>
        <sz val="8"/>
        <color rgb="FF000000"/>
        <rFont val="Calibri"/>
        <family val="2"/>
        <scheme val="minor"/>
      </rPr>
      <t>(fax is included in base price)</t>
    </r>
  </si>
  <si>
    <r>
      <rPr>
        <b/>
        <sz val="8"/>
        <color rgb="FF000000"/>
        <rFont val="Calibri"/>
        <family val="2"/>
        <scheme val="minor"/>
      </rPr>
      <t xml:space="preserve">Lexmark CX532adwe </t>
    </r>
    <r>
      <rPr>
        <sz val="8"/>
        <color rgb="FF000000"/>
        <rFont val="Calibri"/>
        <family val="2"/>
        <scheme val="minor"/>
      </rPr>
      <t>(fax is included in base price)</t>
    </r>
  </si>
  <si>
    <t>500+ GB Hard Disk 27X0805</t>
  </si>
  <si>
    <t>550-Sheet Tray 50M7550</t>
  </si>
  <si>
    <t>650-sheet Duo Tray 50M7650</t>
  </si>
  <si>
    <t>Ricoh fi-8820 w/PaperStream IP and PaperStream Capture SKU 120PA03830B305F</t>
  </si>
  <si>
    <t>Maintenance kit for fi-8820 (2.1M pages) - 125CKITMP03CAF</t>
  </si>
  <si>
    <t>fi-8820 post imprinter - Front Side - PA03830-D301</t>
  </si>
  <si>
    <t>fi-8820 post imprinter - Back Side - PA03830-D303</t>
  </si>
  <si>
    <t>2D Barcode option for PaperStream - 121PA43404A433F</t>
  </si>
  <si>
    <t>PaperStream Capture Pro Workgroup License (includes 5 year maintenance) - 720PSCPWG0001F</t>
  </si>
  <si>
    <t>PaperStream Capture Pro QC/Index (includes 5 yr maintenance) - 720PSCPST0001F</t>
  </si>
  <si>
    <t>PaperStream Capture Pro Import (includes 5 yr maintenance) - 720PSCPIM0001F</t>
  </si>
  <si>
    <t>PaperStream Capture Pro Departmental license (includes 5 yr maintenance) - 720PSCPDP0001F</t>
  </si>
  <si>
    <t>PaperStream Capture Pro LV Production (includes 5 year maintenance) - 720PSCPLV0001F</t>
  </si>
  <si>
    <t>PaperStream Capture Pro MV Production (includes 5 year maintenance) - 720PSCPMV0001F</t>
  </si>
  <si>
    <t>Ricoh fi-8040 w/PaperStream IP and PaperStream Capture SKU: 120PA03836B005F</t>
  </si>
  <si>
    <t>Maintenance kit for fi-8040 (200,000 pages) SKU: 125CKITWG07CAF</t>
  </si>
  <si>
    <t>2D Barcode option for PaperStream SKU: 121PA43404A433F</t>
  </si>
  <si>
    <t>PaperStream Capture Pro Workgroup License (includes 5 year maintenance) SKU:720PSCPWG0001F</t>
  </si>
  <si>
    <t>PaperStream Capture Pro QC/Index (includes 5 yr maintenance) SKU: 720PSCPST0001F</t>
  </si>
  <si>
    <t>PaperStream Capture Pro Import (includes 5 yr maintenance) SKU: 720PSCPIM0001F</t>
  </si>
  <si>
    <t>PaperStream Capture Pro Departmental license (includes 5 yr maintenance) SKU:720PSCPDP0001F</t>
  </si>
  <si>
    <t>PaperStream Capture Pro LV Production (includes 5 year maintenance) SKU: 720PSCPLV0001F</t>
  </si>
  <si>
    <t>PaperStream Capture Pro MV Production (includes 5 year maintenance) SKU: 720PSCPMV0001F</t>
  </si>
  <si>
    <t>EK-P08 - Local Interface kit without Bluetooth - ACCTWY1</t>
  </si>
  <si>
    <t>E1030 + Legal Flatbed Scanner (8011876FB)</t>
  </si>
  <si>
    <t xml:space="preserve">PM Kit Model 1025147, Alaris S2040/E1030 Feed Roller Kit, UPC 41771025144 </t>
  </si>
  <si>
    <t>Preventative Maintenance kit for fi-8820 (2.1 million pages) 125CKITMP03CAF</t>
  </si>
  <si>
    <t>Ricoh IP C8500 (SKU 740434087, SDD Option Type P25)</t>
  </si>
  <si>
    <t>Yr 2-5 Warranty Extension - IP C8500 - SKU: EXTWARR5YC8500GC</t>
  </si>
  <si>
    <t>SSD Option Type P25 SKU: 741434046</t>
  </si>
  <si>
    <t>IEEE 802.11a/b/g/n/ac Interface SKU: 741434048</t>
  </si>
  <si>
    <t>Paper Feed Unit PB3350 (1 x 550 Sheets) SKU: 741434037</t>
  </si>
  <si>
    <t>LCIT PB3370 (2,000 sheets) SKU: 741434041</t>
  </si>
  <si>
    <t xml:space="preserve"> Stapleless Unit Type M52 SKU: 241419395</t>
  </si>
  <si>
    <t>Staple Refill Type T SKU: 245415010</t>
  </si>
  <si>
    <t>PostScript3 Unit Type P25 SKU: 741434043</t>
  </si>
  <si>
    <t>IPDS Unit Type P25 SKU: 741434045</t>
  </si>
  <si>
    <t>Attention Light AL3000 SKU: 241407964</t>
  </si>
  <si>
    <t>Spider card reader with iClass decoding  &amp; c/w Bracket &amp; Cables included 720200099 fast ethernet card &amp; 720200015100GEM</t>
  </si>
  <si>
    <t>Spider card reader with iClass decoding c/w Bracket &amp; Cables included 720200015100GEM</t>
  </si>
  <si>
    <t>Red SPIDER RFID Reader Full HID MFP Full Pack (incl. readers, cables and standard bracket) (incl. HID SEOS and HID Mobile) SKU: 720200082</t>
  </si>
  <si>
    <t>SpiderHIDSEOSint.housing pack, Core Spider P275738 SIM Card HID SEOS; Flush mounted Housing Ricoh SOP G3.0; G3 USB Cable Type A Mini Male 25cm / 9.84inch SKU: 72020000;
720I200010;
720P279250</t>
  </si>
  <si>
    <t xml:space="preserve">Spider card reader with iClass decoding c/w Bracket &amp; Cables included 720200015100GEM
</t>
  </si>
  <si>
    <t>Red SPIDER RFID Reader Full HID MFP Full Pack (incl. readers, cables and standard bracket) (incl. HID SEOS and HID Mobile); cw cable SKU: 720200082:
720P279250</t>
  </si>
  <si>
    <t>SpiderHIDSEOSint.housing pack, Core Spider P275738 SIM Card HID SEOS, Flush mounted Housing Ricoh SOP G3.0, G3 USB Cable Type A Mini Male 25cm / 9.84inch SKU: 72020000
720I200010
720P279250</t>
  </si>
  <si>
    <t>Spider card reader with iClass decoding  &amp; c/w Bracket &amp; Cables included &amp; fast ethernet card 720200099;
720200015100GEM</t>
  </si>
  <si>
    <t>Red SPIDER RFID Reader Full HID MFP Full Pack (incl. readers, cables and standard bracket) (incl. HID SEOS and HID Mobile); cw cable SKU: 720200082;
720P279250</t>
  </si>
  <si>
    <t>bizhub C551i (ADXF011)</t>
  </si>
  <si>
    <t>PC-116 Paper Feed Cabinet - One 500-sheet Universal Paper Cassette and Storage Drawer, Konica Minolta, AAV5WY7</t>
  </si>
  <si>
    <t>PC-216 Paper Feed Cabinet - Two 500-sheet Universal Paper Cassettes, Konica Minolta, AAV5WY8</t>
  </si>
  <si>
    <t>PC-416 Paper Feed Cabinet 2500-Sheet; Letter-Size (Portrait), Konica Minolta, AAV5019</t>
  </si>
  <si>
    <t>LU-207 - Large Capacity Unit (2,500 sheets), Konica Minolta, A9EFW12</t>
  </si>
  <si>
    <t>Relay Unit RU-513, Konica Minolta, A87JWY5</t>
  </si>
  <si>
    <t>Output Tray OT-513, Konica Minolta, ACV0WY2</t>
  </si>
  <si>
    <t>LinkCom 5 S IPDS + SCS + AS400 + S/390 - One Port External Ethernet Interface IPDS 962459333</t>
  </si>
  <si>
    <t>ES-2000 Photospectrometer, 45109642</t>
  </si>
  <si>
    <t>Local Interface Kit - EK-608, A88AWY2</t>
  </si>
  <si>
    <t>Local Interface Kit - EK-609, A87DWY2</t>
  </si>
  <si>
    <t>Fax Mount Kit MK-742, A886WY1</t>
  </si>
  <si>
    <t>Fax Stamp Unit  - SP-501, 4614506</t>
  </si>
  <si>
    <t>i-Option License Kit (Enhanced PDF Encryption, PDF/A, Linearized PDF) LK-102 v3, A0PD116</t>
  </si>
  <si>
    <t>i-Option License Kit (Searchable PDF) LK-105 v4, A0PD11T</t>
  </si>
  <si>
    <t>i-Option License Kit (Bar Code Font) e-licence LK-106 v3, A0PD119</t>
  </si>
  <si>
    <t>i-Option License Kit (OCR Font) LK-108, A0PD11G</t>
  </si>
  <si>
    <t>i-Option License Kit (OOXML file conversion, Enhanced Image Data)  LK-110 v2, A0PD11U</t>
  </si>
  <si>
    <t>i-Option License Kit (Unicode) LK-107, A0PD11F</t>
  </si>
  <si>
    <t>i-Option License Kit (Voice Guidance) LK-104 v3, A0PD117</t>
  </si>
  <si>
    <t>i-Option License Kit (ThinPrint Client Support) LK-111, A0PD01K</t>
  </si>
  <si>
    <t>Keyboard Holder KH-102, A4NRWY1</t>
  </si>
  <si>
    <t>Keypad  KP-101, A64TWY3</t>
  </si>
  <si>
    <t>Working Table - WT-506, A0W4WY3</t>
  </si>
  <si>
    <t>bizhub 551i, ADXR011</t>
  </si>
  <si>
    <t>LinkCom 5 S IPDS + SCS + AS400 + S/390 - One Port External Ethernet Interface IPDS, 962459333</t>
  </si>
  <si>
    <t>Job Separator Tray - JS-602, A10CWY2</t>
  </si>
  <si>
    <t>bizhub C451i, ADXG011</t>
  </si>
  <si>
    <t>Working Table WT-506, A0W4WY3</t>
  </si>
  <si>
    <t>Local Interface Kit  EK-608, A88AWY2</t>
  </si>
  <si>
    <t>Local Interface Kit  EK-609, A87DWY2</t>
  </si>
  <si>
    <t>Fax Stamp Unit   SP-501, 4614506</t>
  </si>
  <si>
    <t>i-Option License Kit (OOXML file conversion, Enhanced Image Data) LK-110 v2, A0PD11U</t>
  </si>
  <si>
    <t xml:space="preserve"> i-Option License Kit (Unicode) LK-107, A0PD11F</t>
  </si>
  <si>
    <t>Keyboard Holder  KH-102, A4NRWY1</t>
  </si>
  <si>
    <t>bizhub 451i,  ADXT011</t>
  </si>
  <si>
    <r>
      <rPr>
        <b/>
        <sz val="8"/>
        <color rgb="FF000000"/>
        <rFont val="Calibri"/>
        <family val="2"/>
        <scheme val="minor"/>
      </rPr>
      <t>bizhub C301i, ADXK013</t>
    </r>
    <r>
      <rPr>
        <sz val="8"/>
        <color rgb="FF000000"/>
        <rFont val="Calibri"/>
        <family val="2"/>
        <scheme val="minor"/>
      </rPr>
      <t>(includes PC-116 papertray, DF-714 dual scan ADF)</t>
    </r>
  </si>
  <si>
    <t>EK-608 -  Local USB Interface Kit, A88AWY2</t>
  </si>
  <si>
    <r>
      <rPr>
        <b/>
        <sz val="8"/>
        <color rgb="FF000000"/>
        <rFont val="Calibri"/>
        <family val="2"/>
        <scheme val="minor"/>
      </rPr>
      <t xml:space="preserve">bizhub C301i ADXK013 </t>
    </r>
    <r>
      <rPr>
        <sz val="8"/>
        <color rgb="FF000000"/>
        <rFont val="Calibri"/>
        <family val="2"/>
        <scheme val="minor"/>
      </rPr>
      <t>(includes PC-116, DF-714 Dual Scan ADF)</t>
    </r>
  </si>
  <si>
    <t>Xerox VersaLink B620DN w/Extra 550-Sheet Tray (B620DN + 097N02445)</t>
  </si>
  <si>
    <t>TWN4 Multi-Tech P-Card Reader 2m cable with mounting kit snap-in holder and raceway (497K18121)</t>
  </si>
  <si>
    <t>Additional 4 years Extended On-Site Service Plan - Total of 5 years On-Site Support. Do not order if ordering CPI. (PP-SO-AO-WAR-XE.B620.1)</t>
  </si>
  <si>
    <t>500+GB Hard Disk (097N02443)</t>
  </si>
  <si>
    <t>Non-MCS  or Advisory Prof. Services (hourly rate) (PP-SO-AO-PROF-XE.B620.1)</t>
  </si>
  <si>
    <t>Printer Stand (Will support all 550 tray configurations - up to 3 extra trays) (097S05244)</t>
  </si>
  <si>
    <t>Caster Base (Required if HCF is ordered and option with extra 550 sheet trays) (097N02447)</t>
  </si>
  <si>
    <t>550-Sheet Tray (can choose up to 3 total) (097N02445)</t>
  </si>
  <si>
    <t>2100-Sheet Tray (Can add 2 additional 550 trays, must be bottom tray, no wheels/base included.) Must order Caster base 097N02447 (097N02446)</t>
  </si>
  <si>
    <t>20 Amp Power Surge Protector (544P66156)</t>
  </si>
  <si>
    <t>Xerox International Print Kit - requires Hard disk option (320S00290)</t>
  </si>
  <si>
    <t>Xerox VersaLink C620DN w/ Extra 550-Sheet Tray (C620DN + 097N02441)</t>
  </si>
  <si>
    <t>Additional 4 years Extended On-Site Service Plan - Total of 5 years On-Site Support. Do not order if ordering CPI. (PP-SO-AO-WAR-XE.C620.1)</t>
  </si>
  <si>
    <t>Non-MCS  or Advisory Prof. Services (hourly rate) (PP-SO-AO-PROF-XE.C620.1)</t>
  </si>
  <si>
    <t>Printer Stand (097S05244)</t>
  </si>
  <si>
    <t>550-Sheet Paper Tray - can add up to 3 (097N02441)</t>
  </si>
  <si>
    <t>15 Amp Commercial Grade Surge Suppressor 2 (544P60519)</t>
  </si>
  <si>
    <t>Xerox International Print Kit (320S00290)</t>
  </si>
  <si>
    <t>VersaLink B410DN (B410DN)</t>
  </si>
  <si>
    <t>Additional 4 years Extended On-Site Service Plan - Total of 5 years On-Site Support. Do not order if ordering CPI. (PP-SO-AO-WAR-XE.B410DN.1)</t>
  </si>
  <si>
    <t>500+GB Hard Disk (097N02467)</t>
  </si>
  <si>
    <t>Non-MCS  or Advisory Prof. Services (hourly rate) (PP-SO-AO-PROF-XE.B410.1)</t>
  </si>
  <si>
    <t>Xerox VersaLink B410DN w/ Extra 550-Sheet Tray (B410DN + 097N02469)</t>
  </si>
  <si>
    <t>TWN4 Multi-Tech P-Card Reader 2m cable with mounting kit snap-in holder and raceway (497K16620)</t>
  </si>
  <si>
    <t>Non-MCS  or Advisory Prof. Services (hourly rate)(PP-SO-AO-PROF-XE.B410.1)</t>
  </si>
  <si>
    <t>250-Sheet Tray 38S2910</t>
  </si>
  <si>
    <t>550-Sheet Tray 38S3110</t>
  </si>
  <si>
    <t>550-Sheet Lockable Tray 38S3130</t>
  </si>
  <si>
    <r>
      <rPr>
        <b/>
        <sz val="8"/>
        <color rgb="FF000000"/>
        <rFont val="Calibri"/>
        <family val="2"/>
        <scheme val="minor"/>
      </rPr>
      <t xml:space="preserve">bizhub C3351i </t>
    </r>
    <r>
      <rPr>
        <sz val="8"/>
        <color rgb="FF000000"/>
        <rFont val="Calibri"/>
        <family val="2"/>
        <scheme val="minor"/>
      </rPr>
      <t>(includes PF-P28 papertray)</t>
    </r>
  </si>
  <si>
    <t>PF-P28 Paper tray 500 sheets,  (LTR/LGL size), AAJUW14</t>
  </si>
  <si>
    <t>EKP08 - USB interface kit  ACCTWY1</t>
  </si>
  <si>
    <t>KH-P02 Keyboard Holder, Konica Minolta, ACCFWY1</t>
  </si>
  <si>
    <t>Ricoh IM C320F (SKU 240423620)</t>
  </si>
  <si>
    <t xml:space="preserve"> Yr 2-5 Warranty Extension - IM C320F SKU: EXTWARR5YC320FGC</t>
  </si>
  <si>
    <t>High Cabinet Type A10 SKU: 24152009</t>
  </si>
  <si>
    <t>Low Cabinet Type A9 SKU: 24152008</t>
  </si>
  <si>
    <t>IEEE 802.11a/b/g/n/ac Interface SKU 241423640</t>
  </si>
  <si>
    <t>15ft Patch Cable Cat6 Blue SKU:161CPC60015BL</t>
  </si>
  <si>
    <t>15 foot USB Printer Cable SKU: 74157547</t>
  </si>
  <si>
    <t>USB 10' Cable Black SKU: 741CB-USB10/BK</t>
  </si>
  <si>
    <t>Paper Feed Unit PB1210 SKU: 241423678</t>
  </si>
  <si>
    <t>Innovolt-W250_15_120 pwr fltr SKU: 241W25015120</t>
  </si>
  <si>
    <t>PostScript3 Unit Type M57 SKU: 241423659</t>
  </si>
  <si>
    <t>SSD Option Type M57 256GB SKU: 241423641</t>
  </si>
  <si>
    <t>Card Reader Cover Type M57 SKU: 241423661</t>
  </si>
  <si>
    <t>Fax Memory Unit Type M57 64MB SKU: 241423657</t>
  </si>
  <si>
    <t>Bank of Canada (BOC) "V39078" Bank Rate 2025.06.02:</t>
  </si>
  <si>
    <t>Bank of Canada (BOC) "V39078" Bank Rate  2025.06.02:</t>
  </si>
  <si>
    <t>BOC FXUSDCAD 2025.03.03</t>
  </si>
  <si>
    <t>BOC "V39078" Bank Rate 2025.06.02:</t>
  </si>
  <si>
    <r>
      <rPr>
        <b/>
        <sz val="8"/>
        <color rgb="FF000000"/>
        <rFont val="Calibri"/>
        <family val="2"/>
        <scheme val="minor"/>
      </rPr>
      <t xml:space="preserve">bizhub 4051i </t>
    </r>
    <r>
      <rPr>
        <sz val="8"/>
        <color rgb="FF000000"/>
        <rFont val="Calibri"/>
        <family val="2"/>
        <scheme val="minor"/>
      </rPr>
      <t xml:space="preserve">(includes PF-P28 tray in base) </t>
    </r>
  </si>
  <si>
    <t>EKP08 - USB only for bizhub 4051i,  ACCTWY1</t>
  </si>
  <si>
    <t>RFID-PI Kit Long Cable - 497K18490</t>
  </si>
  <si>
    <t>PC-116 - 500-sheet Universal Paper Cassette and Storage Drawer, Konica Minolta, AAV5WY7</t>
  </si>
  <si>
    <t>Stapler Finisher FS-542, Konica Minolta, ADDCWY1</t>
  </si>
  <si>
    <t>PK-527 Punch Kit for FS-542 finisher #ADDDW11</t>
  </si>
  <si>
    <t>(Staple) Stapler Finisher FS-542, Konica Minolta, ADDCWY1</t>
  </si>
  <si>
    <t>Xerox D35 Scanner (XD35wn-U)</t>
  </si>
  <si>
    <t>Xerox Cleaning &amp; Maintenance Kit, includes friction roller and cleaning kit (497N08337)</t>
  </si>
  <si>
    <t>Xerox FD70 Maintenace Kit- 200,000 PMK Yield (64Dual-MMK-497N06266)</t>
  </si>
  <si>
    <t>Adjustable Printer Stand (497N07994)</t>
  </si>
  <si>
    <t xml:space="preserve">Keypad KP-101, Konica Minolta, A64TWY3 for previous C550i model only </t>
  </si>
  <si>
    <t xml:space="preserve">Keypad KP-102, Konica Minolta, ACCJWY1 for current C551i model  </t>
  </si>
  <si>
    <t xml:space="preserve">Keypad KP-101, Konica Minolta, A64TWY3 for previous 550i model only </t>
  </si>
  <si>
    <t xml:space="preserve">Keypad KP-102, Konica Minolta, ACCJWY1 for current 551i model  </t>
  </si>
  <si>
    <t xml:space="preserve">Keypad KP-101, Konica Minolta, A64TWY3 for previous C450i model only </t>
  </si>
  <si>
    <t xml:space="preserve">Keypad KP-102, Konica Minolta, ACCJWY1 for current C451i model  </t>
  </si>
  <si>
    <t xml:space="preserve">Keypad KP-101, Konica Minolta, A64TWY3 for previous 450i model only </t>
  </si>
  <si>
    <t xml:space="preserve">Keypad KP-102, Konica Minolta, ACCJWY1 for current 451i model  </t>
  </si>
  <si>
    <r>
      <rPr>
        <b/>
        <sz val="8"/>
        <color rgb="FF000000"/>
        <rFont val="Calibri"/>
        <family val="2"/>
        <scheme val="minor"/>
      </rPr>
      <t>bizhub 4201i</t>
    </r>
    <r>
      <rPr>
        <sz val="8"/>
        <color rgb="FF000000"/>
        <rFont val="Calibri"/>
        <family val="2"/>
        <scheme val="minor"/>
      </rPr>
      <t xml:space="preserve"> (includes NC-P03 wireless card)</t>
    </r>
  </si>
  <si>
    <t>USB Keyboard Shelf Kit (497K26090)</t>
  </si>
  <si>
    <t>Yr 2-5 Warranty Extension - IM320F - SKU: EXTWARR5YC320FGC</t>
  </si>
  <si>
    <t>SSD Option Type M57 256GB - SKU: 241423641</t>
  </si>
  <si>
    <t>Card Reader Cover Type M57 - SKU: 241423661</t>
  </si>
  <si>
    <t>IEEE 802.11a/b/g/n/ac Interface SKU: 241423640</t>
  </si>
  <si>
    <t>15ft Patch Cable Cat6 Blue - SKU: 161CPC60015BL</t>
  </si>
  <si>
    <t>15 foot USB Printer Cable - SKU: 74157547</t>
  </si>
  <si>
    <t>USB 10' Cable Black - SKU: 741CB-USB10/BK</t>
  </si>
  <si>
    <t>Staple Refill Type T - SKU: 245415010</t>
  </si>
  <si>
    <t>Innovolt-W250_15_120 pwr fltr - SKU: 241W25015120</t>
  </si>
  <si>
    <t>OCR Unit Type M54 - SKU: 241423515</t>
  </si>
  <si>
    <t>Xerox AltaLink C8255 (C8255H)</t>
  </si>
  <si>
    <t>Additional 4 years Extended On-Site Service Plan - Total of 5 years On-Site Support. Do not order if ordering CPI. (XE.C8255.1)</t>
  </si>
  <si>
    <t>Hard Drive (HDD): 1TB NVMe Drive with Image Overwrite and Encryption (to be substituted at time of order only) (497K25310)</t>
  </si>
  <si>
    <t>Non-MCS  or Advisory Prof. Services (hourly rate) (PP-SO-AO-PROF-XE.C8255.1)</t>
  </si>
  <si>
    <t>WiFi + Bluetooth Dongle Kit (497K25190)</t>
  </si>
  <si>
    <t>BR Finisher with 2/3 Hole Punch (EZR, 497K17440)</t>
  </si>
  <si>
    <t>BR Finisher C/Z Folder (EZQ , 497K17440)</t>
  </si>
  <si>
    <t>BR-Booklet Maker Staple Cartridge (008R12897)</t>
  </si>
  <si>
    <t>15 Amp Commercial Grade Surge Protector (544P60519)</t>
  </si>
  <si>
    <t>Altalink Tray Lock (497K22750)</t>
  </si>
  <si>
    <t>Trellix Digital Enablement Integrity Control (304S00239)</t>
  </si>
  <si>
    <t>RFID Reader (PI) (497K22640)</t>
  </si>
  <si>
    <t>Punch (2/3 Hole) WH for Office Finisher (497K20600)</t>
  </si>
  <si>
    <t xml:space="preserve"> Additional 4 years Extended On-Site Service Plan - Total of 5 years On-Site Support (XE.C8255.1)</t>
  </si>
  <si>
    <t xml:space="preserve"> Refill Cartridge - Convenience Stapler, Integrated Office Finisher, Office Finisher, BR Finisher - 5,000 Staples per Refill, 3 Refills per Carton for a total of 15,000 staples (008R12941)</t>
  </si>
  <si>
    <t>RFID Reader (PI) - 497K22640</t>
  </si>
  <si>
    <t>Xerox AltaLink B8255 (B8255H)</t>
  </si>
  <si>
    <t xml:space="preserve"> Additional 4 years Extended On-Site Service Plan - Total of 5 years On-Site Support (XE.B8255.1)</t>
  </si>
  <si>
    <t>Non-MCS  or Advisory Prof. Services (hourly rate) (PP-SO-AO-PROF-XE.B8255.1)</t>
  </si>
  <si>
    <t>Staple Cartridge -Convenience Stapler, Integrated Office Finisher, Office Finisher LX, BR Finisher - 5,000 Staples per Cartridge, 1 Cartridge per Carton  (008R12964)</t>
  </si>
  <si>
    <t>Xerox AltaLink C8245 (C8245H)</t>
  </si>
  <si>
    <t xml:space="preserve"> Additional 4 years Extended On-Site Service Plan - Total of 5 years On-Site Support (XE.C8245.1)</t>
  </si>
  <si>
    <t>Non-MCS  or Advisory Prof. Services (hourly rate) (PP-SO-AO-PROF-XE.C8245.1)</t>
  </si>
  <si>
    <t>Xerox AltaLink B8245 (B8245H)</t>
  </si>
  <si>
    <t xml:space="preserve"> Additional 4 years Extended On-Site Service Plan - Total of 5 years On-Site Support (XE.B8245.1)</t>
  </si>
  <si>
    <t>Non-MCS  or Advisory Prof. Services (hourly rate) (PP-SO-AO-PROF-XE.B8245.1)</t>
  </si>
  <si>
    <t>Xerox AltaLink C8230H (C8230H)</t>
  </si>
  <si>
    <t xml:space="preserve"> Additional 4 years Extended On-Site Service Plan - Total of 5 years On-Site Support (XE.C8230.1)</t>
  </si>
  <si>
    <t>Non-MCS  or Advisory Prof. Services (hourly rate) (PP-SO-AO-PROF-XE.C8230.1)</t>
  </si>
  <si>
    <t>BR Finisher C/Z Folder  (EZQ , 497K17440)</t>
  </si>
  <si>
    <t>Quarter 30 - Period: 07.01.26 - 09.30.26</t>
  </si>
  <si>
    <t>Contactless Front Solutions Module installs in internal Integrated Card Reader Pocket (LRFID1)</t>
  </si>
  <si>
    <t>Non-MCS  or Advisory Prof. Services (hourly rate) (PP-SO-AO-PROF-XE.CS963.1)</t>
  </si>
  <si>
    <t>Surge Protective Device, 110-120V (SPD0001)</t>
  </si>
  <si>
    <t>CS-2 Convenience Stapler, EH91539</t>
  </si>
  <si>
    <t>Xerox 9-Series CS963e + 097S05293</t>
  </si>
  <si>
    <t>Extension to 5 year Warranty (Year one included in Base), Uplift to 5 yr, Xerox, 5 year uplift (do not order if ordering CPI) (ECS963e)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</si>
</sst>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8" formatCode="&quot;$&quot;#,##0.00;[Red]\-&quot;$&quot;#,##0.00"/>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0000"/>
    <numFmt numFmtId="168" formatCode="&quot;$&quot;#,##0"/>
    <numFmt numFmtId="169" formatCode="&quot;$&quot;#,##0.00"/>
    <numFmt numFmtId="170" formatCode="#,##0.0"/>
    <numFmt numFmtId="171" formatCode="_(&quot;$&quot;* #,##0_);_(&quot;$&quot;* \(#,##0\);_(&quot;$&quot;* &quot;-&quot;??_);_(@_)"/>
    <numFmt numFmtId="172" formatCode="0.0%"/>
    <numFmt numFmtId="173" formatCode="0\ &quot;PPM&quot;"/>
    <numFmt numFmtId="174" formatCode="0.000"/>
    <numFmt numFmtId="175" formatCode="0.0000"/>
    <numFmt numFmtId="176" formatCode="_(&quot;$&quot;* #,##0.00000_);_(&quot;$&quot;* \(#,##0.00000\);_(&quot;$&quot;* &quot;-&quot;??_);_(@_)"/>
    <numFmt numFmtId="177" formatCode="_(* #,##0_);_(* \(#,##0\);_(* &quot;-&quot;??_);_(@_)"/>
    <numFmt numFmtId="178" formatCode="&quot;$&quot;#,##0.00000_);[Red]\(&quot;$&quot;#,##0.00000\)"/>
    <numFmt numFmtId="179" formatCode="0.000000000000"/>
    <numFmt numFmtId="180" formatCode="0.0000%"/>
    <numFmt numFmtId="181" formatCode="&quot;$&quot;#,##0.00_);\(&quot;$&quot;#,##0.00\)"/>
  </numFmts>
  <fonts count="105">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0"/>
      <name val="Calibri"/>
      <family val="2"/>
      <scheme val="minor"/>
    </font>
    <font>
      <sz val="11"/>
      <color theme="0"/>
      <name val="Calibri"/>
      <family val="2"/>
      <scheme val="minor"/>
    </font>
    <font>
      <sz val="12"/>
      <color theme="0"/>
      <name val="Calibri"/>
      <family val="2"/>
      <scheme val="minor"/>
    </font>
    <font>
      <sz val="12"/>
      <name val="Calibri"/>
      <family val="2"/>
      <scheme val="minor"/>
    </font>
    <font>
      <sz val="11"/>
      <name val="Calibri"/>
      <family val="2"/>
      <scheme val="minor"/>
    </font>
    <font>
      <b/>
      <sz val="12"/>
      <color theme="0"/>
      <name val="Calibri"/>
      <family val="2"/>
      <scheme val="minor"/>
    </font>
    <font>
      <b/>
      <sz val="14"/>
      <color theme="0"/>
      <name val="Calibri"/>
      <family val="2"/>
      <scheme val="minor"/>
    </font>
    <font>
      <b/>
      <sz val="16"/>
      <color theme="0"/>
      <name val="Calibri"/>
      <family val="2"/>
      <scheme val="minor"/>
    </font>
    <font>
      <sz val="10"/>
      <color theme="0"/>
      <name val="Calibri"/>
      <family val="2"/>
      <scheme val="minor"/>
    </font>
    <font>
      <sz val="9"/>
      <color theme="0"/>
      <name val="Calibri"/>
      <family val="2"/>
      <scheme val="minor"/>
    </font>
    <font>
      <b/>
      <sz val="11"/>
      <name val="Calibri"/>
      <family val="2"/>
      <scheme val="minor"/>
    </font>
    <font>
      <b/>
      <sz val="24"/>
      <color theme="0"/>
      <name val="Calibri"/>
      <family val="2"/>
      <scheme val="minor"/>
    </font>
    <font>
      <sz val="1"/>
      <color theme="1"/>
      <name val="Calibri"/>
      <family val="2"/>
      <scheme val="minor"/>
    </font>
    <font>
      <b/>
      <sz val="10"/>
      <color theme="0"/>
      <name val="Calibri"/>
      <family val="2"/>
      <scheme val="minor"/>
    </font>
    <font>
      <b/>
      <i/>
      <sz val="11"/>
      <color rgb="FFFF0000"/>
      <name val="Calibri"/>
      <family val="2"/>
      <scheme val="minor"/>
    </font>
    <font>
      <sz val="11"/>
      <color theme="1"/>
      <name val="Calibri"/>
      <family val="2"/>
      <scheme val="minor"/>
    </font>
    <font>
      <u/>
      <sz val="11"/>
      <color theme="11"/>
      <name val="Calibri"/>
      <family val="2"/>
      <scheme val="minor"/>
    </font>
    <font>
      <b/>
      <sz val="16"/>
      <color rgb="FFFFFFFF"/>
      <name val="Calibri"/>
      <family val="2"/>
      <scheme val="minor"/>
    </font>
    <font>
      <b/>
      <sz val="11"/>
      <color rgb="FFFFFFFF"/>
      <name val="Calibri"/>
      <family val="2"/>
      <scheme val="minor"/>
    </font>
    <font>
      <sz val="10"/>
      <name val="Calibri"/>
      <family val="2"/>
      <scheme val="minor"/>
    </font>
    <font>
      <b/>
      <sz val="10"/>
      <color rgb="FFFFFFFF"/>
      <name val="Calibri"/>
      <family val="2"/>
      <scheme val="minor"/>
    </font>
    <font>
      <b/>
      <sz val="9"/>
      <color theme="0"/>
      <name val="Calibri"/>
      <family val="2"/>
      <scheme val="minor"/>
    </font>
    <font>
      <sz val="9"/>
      <name val="Calibri"/>
      <family val="2"/>
      <scheme val="minor"/>
    </font>
    <font>
      <b/>
      <sz val="9"/>
      <color rgb="FFFFFFFF"/>
      <name val="Calibri"/>
      <family val="2"/>
      <scheme val="minor"/>
    </font>
    <font>
      <b/>
      <sz val="10"/>
      <color theme="1"/>
      <name val="Calibri"/>
      <family val="2"/>
      <scheme val="minor"/>
    </font>
    <font>
      <b/>
      <sz val="8"/>
      <color theme="1"/>
      <name val="Calibri"/>
      <family val="2"/>
      <scheme val="minor"/>
    </font>
    <font>
      <b/>
      <sz val="8"/>
      <color rgb="FFFFFFFF"/>
      <name val="Calibri"/>
      <family val="2"/>
      <scheme val="minor"/>
    </font>
    <font>
      <sz val="9"/>
      <name val="Arial"/>
      <family val="2"/>
    </font>
    <font>
      <sz val="10"/>
      <name val="Arial"/>
      <family val="2"/>
    </font>
    <font>
      <u/>
      <sz val="9"/>
      <color indexed="12"/>
      <name val="Arial"/>
      <family val="2"/>
    </font>
    <font>
      <u/>
      <sz val="10"/>
      <color indexed="12"/>
      <name val="Arial"/>
      <family val="2"/>
    </font>
    <font>
      <sz val="8"/>
      <name val="Arial"/>
      <family val="2"/>
    </font>
    <font>
      <sz val="10"/>
      <color indexed="63"/>
      <name val="Verdana"/>
      <family val="2"/>
    </font>
    <font>
      <sz val="10"/>
      <color indexed="9"/>
      <name val="Verdana"/>
      <family val="2"/>
    </font>
    <font>
      <b/>
      <sz val="10"/>
      <color indexed="9"/>
      <name val="Verdana"/>
      <family val="2"/>
    </font>
    <font>
      <b/>
      <sz val="10"/>
      <color indexed="63"/>
      <name val="Verdana"/>
      <family val="2"/>
    </font>
    <font>
      <b/>
      <sz val="9"/>
      <name val="Arial"/>
      <family val="2"/>
    </font>
    <font>
      <b/>
      <sz val="16"/>
      <color indexed="62"/>
      <name val="Arial"/>
      <family val="2"/>
    </font>
    <font>
      <sz val="12"/>
      <name val="Osaka"/>
      <family val="3"/>
      <charset val="128"/>
    </font>
    <font>
      <sz val="9"/>
      <name val="Times New Roman"/>
      <family val="1"/>
    </font>
    <font>
      <u/>
      <sz val="11"/>
      <color theme="10"/>
      <name val="Calibri"/>
      <family val="2"/>
      <scheme val="minor"/>
    </font>
    <font>
      <b/>
      <sz val="20"/>
      <color rgb="FFFFFFFF"/>
      <name val="Calibri"/>
      <family val="2"/>
      <scheme val="minor"/>
    </font>
    <font>
      <b/>
      <sz val="8"/>
      <color theme="0"/>
      <name val="Calibri"/>
      <family val="2"/>
      <scheme val="minor"/>
    </font>
    <font>
      <b/>
      <sz val="14"/>
      <color rgb="FFFFFFFF"/>
      <name val="Calibri"/>
      <family val="2"/>
      <scheme val="minor"/>
    </font>
    <font>
      <sz val="8"/>
      <name val="Calibri"/>
      <family val="2"/>
      <scheme val="minor"/>
    </font>
    <font>
      <b/>
      <sz val="11"/>
      <color rgb="FFFF0000"/>
      <name val="Calibri"/>
      <family val="2"/>
      <scheme val="minor"/>
    </font>
    <font>
      <sz val="9"/>
      <color rgb="FFFFFFFF"/>
      <name val="Calibri"/>
      <family val="2"/>
      <scheme val="minor"/>
    </font>
    <font>
      <sz val="8"/>
      <color theme="0"/>
      <name val="Calibri"/>
      <family val="2"/>
      <scheme val="minor"/>
    </font>
    <font>
      <sz val="9"/>
      <color theme="1"/>
      <name val="Calibri"/>
      <family val="2"/>
      <scheme val="minor"/>
    </font>
    <font>
      <sz val="8"/>
      <color rgb="FF000000"/>
      <name val="Calibri"/>
      <family val="2"/>
      <scheme val="minor"/>
    </font>
    <font>
      <b/>
      <sz val="6"/>
      <color theme="0"/>
      <name val="Calibri"/>
      <family val="2"/>
      <scheme val="minor"/>
    </font>
    <font>
      <sz val="8"/>
      <color theme="1"/>
      <name val="Calibri"/>
      <family val="2"/>
      <scheme val="minor"/>
    </font>
    <font>
      <sz val="10"/>
      <color theme="1"/>
      <name val="Calibri"/>
      <family val="2"/>
      <scheme val="minor"/>
    </font>
    <font>
      <sz val="8"/>
      <color theme="1"/>
      <name val="Tahoma"/>
      <family val="2"/>
    </font>
    <font>
      <sz val="16"/>
      <color theme="0"/>
      <name val="Calibri"/>
      <family val="2"/>
      <scheme val="minor"/>
    </font>
    <font>
      <sz val="11"/>
      <color rgb="FF000000"/>
      <name val="Calibri"/>
      <family val="2"/>
      <scheme val="minor"/>
    </font>
    <font>
      <sz val="11"/>
      <color rgb="FFFF0000"/>
      <name val="Calibri"/>
      <family val="2"/>
      <scheme val="minor"/>
    </font>
    <font>
      <sz val="11"/>
      <color rgb="FFFF0000"/>
      <name val="Calibri (Body)_x0000_"/>
    </font>
    <font>
      <b/>
      <sz val="8"/>
      <color rgb="FF000000"/>
      <name val="Calibri"/>
      <family val="2"/>
      <scheme val="minor"/>
    </font>
    <font>
      <sz val="14"/>
      <color theme="0"/>
      <name val="Calibri"/>
      <family val="2"/>
      <scheme val="minor"/>
    </font>
    <font>
      <b/>
      <sz val="9"/>
      <color theme="1"/>
      <name val="Calibri"/>
      <family val="2"/>
      <scheme val="minor"/>
    </font>
    <font>
      <b/>
      <sz val="9"/>
      <name val="Calibri"/>
      <family val="2"/>
      <scheme val="minor"/>
    </font>
    <font>
      <b/>
      <sz val="8"/>
      <name val="Calibri"/>
      <family val="2"/>
      <scheme val="minor"/>
    </font>
    <font>
      <b/>
      <i/>
      <sz val="9"/>
      <color rgb="FFFFFFFF"/>
      <name val="Calibri"/>
      <family val="2"/>
      <scheme val="minor"/>
    </font>
    <font>
      <b/>
      <sz val="18"/>
      <color theme="0"/>
      <name val="Calibri"/>
      <family val="2"/>
      <scheme val="minor"/>
    </font>
    <font>
      <sz val="18"/>
      <color theme="1"/>
      <name val="Calibri"/>
      <family val="2"/>
      <scheme val="minor"/>
    </font>
    <font>
      <b/>
      <sz val="20"/>
      <color theme="0"/>
      <name val="Calibri"/>
      <family val="2"/>
      <scheme val="minor"/>
    </font>
    <font>
      <sz val="18"/>
      <name val="Wingdings"/>
      <charset val="2"/>
    </font>
    <font>
      <sz val="16"/>
      <name val="Wingdings"/>
      <charset val="2"/>
    </font>
    <font>
      <b/>
      <sz val="12"/>
      <color rgb="FF000000"/>
      <name val="Calibri"/>
      <family val="2"/>
      <scheme val="minor"/>
    </font>
    <font>
      <b/>
      <sz val="12"/>
      <color rgb="FF000000"/>
      <name val="Wingdings"/>
      <charset val="2"/>
    </font>
    <font>
      <b/>
      <sz val="16"/>
      <color rgb="FF000000"/>
      <name val="Wingdings"/>
      <charset val="2"/>
    </font>
    <font>
      <b/>
      <sz val="11"/>
      <color rgb="FF000000"/>
      <name val="Calibri"/>
      <family val="2"/>
      <scheme val="minor"/>
    </font>
    <font>
      <sz val="11"/>
      <color rgb="FFFFFFFF"/>
      <name val="Calibri"/>
      <family val="2"/>
      <scheme val="minor"/>
    </font>
    <font>
      <sz val="12"/>
      <color rgb="FF000000"/>
      <name val="Calibri"/>
      <family val="2"/>
      <scheme val="minor"/>
    </font>
    <font>
      <sz val="16"/>
      <color rgb="FF000000"/>
      <name val="Wingdings"/>
      <charset val="2"/>
    </font>
    <font>
      <b/>
      <sz val="14"/>
      <color rgb="FF000000"/>
      <name val="Wingdings"/>
      <charset val="2"/>
    </font>
    <font>
      <sz val="14"/>
      <color rgb="FF000000"/>
      <name val="Calibri"/>
      <family val="2"/>
      <scheme val="minor"/>
    </font>
    <font>
      <b/>
      <sz val="12"/>
      <name val="Calibri"/>
      <family val="2"/>
      <scheme val="minor"/>
    </font>
    <font>
      <b/>
      <sz val="12"/>
      <color theme="1"/>
      <name val="Calibri"/>
      <family val="2"/>
      <scheme val="minor"/>
    </font>
    <font>
      <b/>
      <sz val="12"/>
      <color rgb="FFFFFFFF"/>
      <name val="Calibri"/>
      <family val="2"/>
      <scheme val="minor"/>
    </font>
    <font>
      <sz val="9"/>
      <color rgb="FF000000"/>
      <name val="Calibri"/>
      <family val="2"/>
      <scheme val="minor"/>
    </font>
    <font>
      <b/>
      <sz val="8"/>
      <color theme="0"/>
      <name val="Calibri (Body)"/>
    </font>
    <font>
      <b/>
      <sz val="11"/>
      <color rgb="FFFF0000"/>
      <name val="Calibri (Body)"/>
    </font>
    <font>
      <b/>
      <sz val="11"/>
      <color theme="1"/>
      <name val="Calibri"/>
      <family val="2"/>
      <scheme val="minor"/>
    </font>
    <font>
      <sz val="12"/>
      <color theme="1"/>
      <name val="Calibri (Body)"/>
    </font>
    <font>
      <sz val="10"/>
      <color rgb="FFFFFFFF"/>
      <name val="Calibri"/>
      <family val="2"/>
      <scheme val="minor"/>
    </font>
    <font>
      <b/>
      <sz val="7"/>
      <color theme="0"/>
      <name val="Calibri"/>
      <family val="2"/>
      <scheme val="minor"/>
    </font>
    <font>
      <sz val="11"/>
      <color theme="0"/>
      <name val="Calibri (Body)"/>
    </font>
    <font>
      <sz val="8"/>
      <color theme="0"/>
      <name val="Calibri (Body)"/>
    </font>
    <font>
      <sz val="7"/>
      <color theme="1"/>
      <name val="Calibri"/>
      <family val="2"/>
      <scheme val="minor"/>
    </font>
    <font>
      <b/>
      <sz val="9"/>
      <color rgb="FF000000"/>
      <name val="Calibri"/>
      <family val="2"/>
      <scheme val="minor"/>
    </font>
    <font>
      <sz val="10"/>
      <color rgb="FF000000"/>
      <name val="Calibri"/>
      <family val="2"/>
      <scheme val="minor"/>
    </font>
    <font>
      <sz val="9"/>
      <color rgb="FF000000"/>
      <name val="Calibri"/>
      <family val="2"/>
    </font>
    <font>
      <b/>
      <sz val="10"/>
      <color rgb="FFFF0000"/>
      <name val="Calibri"/>
      <family val="2"/>
      <scheme val="minor"/>
    </font>
    <font>
      <b/>
      <sz val="3"/>
      <name val="Calibri"/>
      <family val="2"/>
      <scheme val="minor"/>
    </font>
    <font>
      <b/>
      <sz val="7"/>
      <color theme="1"/>
      <name val="Calibri"/>
      <family val="2"/>
      <scheme val="minor"/>
    </font>
  </fonts>
  <fills count="48">
    <fill>
      <patternFill patternType="none"/>
    </fill>
    <fill>
      <patternFill patternType="gray125"/>
    </fill>
    <fill>
      <patternFill patternType="solid">
        <fgColor theme="4"/>
        <bgColor indexed="64"/>
      </patternFill>
    </fill>
    <fill>
      <patternFill patternType="solid">
        <fgColor rgb="FFE5F4F7"/>
        <bgColor indexed="64"/>
      </patternFill>
    </fill>
    <fill>
      <patternFill patternType="solid">
        <fgColor rgb="FFC5E4ED"/>
        <bgColor indexed="64"/>
      </patternFill>
    </fill>
    <fill>
      <patternFill patternType="solid">
        <fgColor rgb="FF9DD1DF"/>
        <bgColor indexed="64"/>
      </patternFill>
    </fill>
    <fill>
      <patternFill patternType="solid">
        <fgColor rgb="FF64BACE"/>
        <bgColor indexed="64"/>
      </patternFill>
    </fill>
    <fill>
      <patternFill patternType="solid">
        <fgColor rgb="FF002060"/>
        <bgColor indexed="64"/>
      </patternFill>
    </fill>
    <fill>
      <patternFill patternType="solid">
        <fgColor rgb="FF0070C0"/>
        <bgColor indexed="64"/>
      </patternFill>
    </fill>
    <fill>
      <patternFill patternType="solid">
        <fgColor rgb="FFCCFFFF"/>
        <bgColor indexed="64"/>
      </patternFill>
    </fill>
    <fill>
      <patternFill patternType="solid">
        <fgColor rgb="FFFFFF00"/>
        <bgColor indexed="64"/>
      </patternFill>
    </fill>
    <fill>
      <patternFill patternType="solid">
        <fgColor rgb="FFFF0000"/>
        <bgColor indexed="64"/>
      </patternFill>
    </fill>
    <fill>
      <patternFill patternType="solid">
        <fgColor rgb="FFFFFFCC"/>
      </patternFill>
    </fill>
    <fill>
      <patternFill patternType="solid">
        <fgColor rgb="FF002060"/>
        <bgColor rgb="FF000000"/>
      </patternFill>
    </fill>
    <fill>
      <patternFill patternType="solid">
        <fgColor theme="3" tint="0.39994506668294322"/>
        <bgColor indexed="64"/>
      </patternFill>
    </fill>
    <fill>
      <patternFill patternType="solid">
        <fgColor theme="8" tint="0.59996337778862885"/>
        <bgColor indexed="64"/>
      </patternFill>
    </fill>
    <fill>
      <patternFill patternType="solid">
        <fgColor theme="8"/>
        <bgColor indexed="64"/>
      </patternFill>
    </fill>
    <fill>
      <patternFill patternType="solid">
        <fgColor rgb="FF538DD5"/>
        <bgColor rgb="FF000000"/>
      </patternFill>
    </fill>
    <fill>
      <patternFill patternType="solid">
        <fgColor rgb="FFE5F4F7"/>
        <bgColor rgb="FF000000"/>
      </patternFill>
    </fill>
    <fill>
      <patternFill patternType="solid">
        <fgColor rgb="FFB7DEE8"/>
        <bgColor rgb="FF000000"/>
      </patternFill>
    </fill>
    <fill>
      <patternFill patternType="solid">
        <fgColor rgb="FF9DD1DF"/>
        <bgColor rgb="FF000000"/>
      </patternFill>
    </fill>
    <fill>
      <patternFill patternType="solid">
        <fgColor indexed="62"/>
        <bgColor indexed="64"/>
      </patternFill>
    </fill>
    <fill>
      <patternFill patternType="solid">
        <fgColor indexed="61"/>
        <bgColor indexed="64"/>
      </patternFill>
    </fill>
    <fill>
      <patternFill patternType="solid">
        <fgColor indexed="8"/>
        <bgColor indexed="64"/>
      </patternFill>
    </fill>
    <fill>
      <patternFill patternType="solid">
        <fgColor indexed="60"/>
        <bgColor indexed="64"/>
      </patternFill>
    </fill>
    <fill>
      <patternFill patternType="solid">
        <fgColor theme="0"/>
        <bgColor indexed="64"/>
      </patternFill>
    </fill>
    <fill>
      <patternFill patternType="solid">
        <fgColor rgb="FFC5E4ED"/>
        <bgColor rgb="FF000000"/>
      </patternFill>
    </fill>
    <fill>
      <patternFill patternType="solid">
        <fgColor rgb="FF64BACE"/>
        <bgColor rgb="FF000000"/>
      </patternFill>
    </fill>
    <fill>
      <patternFill patternType="solid">
        <fgColor rgb="FFCCFFFF"/>
        <bgColor rgb="FF000000"/>
      </patternFill>
    </fill>
    <fill>
      <patternFill patternType="solid">
        <fgColor rgb="FF0070C0"/>
        <bgColor rgb="FF000000"/>
      </patternFill>
    </fill>
    <fill>
      <patternFill patternType="solid">
        <fgColor theme="0"/>
        <bgColor rgb="FF000000"/>
      </patternFill>
    </fill>
    <fill>
      <patternFill patternType="solid">
        <fgColor theme="8" tint="0.79998168889431442"/>
        <bgColor rgb="FF000000"/>
      </patternFill>
    </fill>
    <fill>
      <patternFill patternType="solid">
        <fgColor theme="8" tint="0.59999389629810485"/>
        <bgColor indexed="64"/>
      </patternFill>
    </fill>
    <fill>
      <patternFill patternType="solid">
        <fgColor rgb="FF538DD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54FF33"/>
        <bgColor indexed="64"/>
      </patternFill>
    </fill>
    <fill>
      <patternFill patternType="solid">
        <fgColor rgb="FFCCFFCC"/>
        <bgColor rgb="FF000000"/>
      </patternFill>
    </fill>
    <fill>
      <patternFill patternType="solid">
        <fgColor rgb="FF7DFF2D"/>
        <bgColor rgb="FF000000"/>
      </patternFill>
    </fill>
    <fill>
      <patternFill patternType="solid">
        <fgColor rgb="FF54FF33"/>
        <bgColor rgb="FF000000"/>
      </patternFill>
    </fill>
    <fill>
      <patternFill patternType="solid">
        <fgColor rgb="FF4BACC6"/>
        <bgColor rgb="FF000000"/>
      </patternFill>
    </fill>
    <fill>
      <patternFill patternType="solid">
        <fgColor theme="3" tint="0.59999389629810485"/>
        <bgColor rgb="FF000000"/>
      </patternFill>
    </fill>
    <fill>
      <patternFill patternType="solid">
        <fgColor rgb="FFFF0000"/>
        <bgColor rgb="FF000000"/>
      </patternFill>
    </fill>
    <fill>
      <patternFill patternType="solid">
        <fgColor rgb="FF4FFF20"/>
        <bgColor indexed="64"/>
      </patternFill>
    </fill>
    <fill>
      <patternFill patternType="solid">
        <fgColor theme="3"/>
        <bgColor indexed="64"/>
      </patternFill>
    </fill>
    <fill>
      <patternFill patternType="solid">
        <fgColor theme="8" tint="-0.249977111117893"/>
        <bgColor indexed="64"/>
      </patternFill>
    </fill>
    <fill>
      <patternFill patternType="solid">
        <fgColor rgb="FF59FF2C"/>
        <bgColor indexed="64"/>
      </patternFill>
    </fill>
    <fill>
      <patternFill patternType="solid">
        <fgColor theme="4" tint="0.79998168889431442"/>
        <bgColor indexed="64"/>
      </patternFill>
    </fill>
  </fills>
  <borders count="91">
    <border>
      <left/>
      <right/>
      <top/>
      <bottom/>
      <diagonal/>
    </border>
    <border>
      <left style="thin">
        <color theme="0"/>
      </left>
      <right style="thin">
        <color theme="0"/>
      </right>
      <top style="thin">
        <color theme="0"/>
      </top>
      <bottom style="medium">
        <color theme="0"/>
      </bottom>
      <diagonal/>
    </border>
    <border>
      <left style="medium">
        <color theme="0"/>
      </left>
      <right/>
      <top/>
      <bottom/>
      <diagonal/>
    </border>
    <border>
      <left style="medium">
        <color theme="0"/>
      </left>
      <right style="medium">
        <color theme="0"/>
      </right>
      <top style="medium">
        <color theme="0"/>
      </top>
      <bottom style="medium">
        <color theme="0"/>
      </bottom>
      <diagonal/>
    </border>
    <border>
      <left style="thin">
        <color theme="0"/>
      </left>
      <right style="medium">
        <color theme="0"/>
      </right>
      <top style="thin">
        <color theme="0"/>
      </top>
      <bottom style="thin">
        <color theme="0"/>
      </bottom>
      <diagonal/>
    </border>
    <border>
      <left style="thin">
        <color theme="0"/>
      </left>
      <right style="medium">
        <color theme="0"/>
      </right>
      <top style="thin">
        <color theme="0"/>
      </top>
      <bottom style="medium">
        <color theme="0"/>
      </bottom>
      <diagonal/>
    </border>
    <border>
      <left/>
      <right style="medium">
        <color theme="0"/>
      </right>
      <top style="thin">
        <color theme="0"/>
      </top>
      <bottom style="medium">
        <color theme="0"/>
      </bottom>
      <diagonal/>
    </border>
    <border>
      <left style="medium">
        <color theme="0"/>
      </left>
      <right style="thin">
        <color theme="0"/>
      </right>
      <top style="thin">
        <color theme="0"/>
      </top>
      <bottom style="medium">
        <color theme="0"/>
      </bottom>
      <diagonal/>
    </border>
    <border>
      <left/>
      <right/>
      <top style="medium">
        <color theme="0"/>
      </top>
      <bottom/>
      <diagonal/>
    </border>
    <border>
      <left style="medium">
        <color theme="0"/>
      </left>
      <right/>
      <top style="medium">
        <color theme="0"/>
      </top>
      <bottom style="thin">
        <color theme="0"/>
      </bottom>
      <diagonal/>
    </border>
    <border>
      <left/>
      <right/>
      <top style="medium">
        <color theme="0"/>
      </top>
      <bottom style="thin">
        <color theme="0"/>
      </bottom>
      <diagonal/>
    </border>
    <border>
      <left/>
      <right style="medium">
        <color theme="0"/>
      </right>
      <top style="medium">
        <color theme="0"/>
      </top>
      <bottom style="thin">
        <color theme="0"/>
      </bottom>
      <diagonal/>
    </border>
    <border>
      <left style="thick">
        <color theme="0"/>
      </left>
      <right style="thin">
        <color theme="0"/>
      </right>
      <top style="thin">
        <color theme="0"/>
      </top>
      <bottom style="medium">
        <color theme="0"/>
      </bottom>
      <diagonal/>
    </border>
    <border>
      <left style="thick">
        <color theme="0"/>
      </left>
      <right style="medium">
        <color theme="0"/>
      </right>
      <top style="medium">
        <color theme="0"/>
      </top>
      <bottom style="medium">
        <color theme="0"/>
      </bottom>
      <diagonal/>
    </border>
    <border>
      <left style="medium">
        <color theme="0"/>
      </left>
      <right style="thin">
        <color theme="0"/>
      </right>
      <top style="medium">
        <color theme="0"/>
      </top>
      <bottom style="medium">
        <color theme="0"/>
      </bottom>
      <diagonal/>
    </border>
    <border>
      <left style="thin">
        <color theme="0"/>
      </left>
      <right style="medium">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style="medium">
        <color theme="0"/>
      </top>
      <bottom/>
      <diagonal/>
    </border>
    <border>
      <left/>
      <right style="medium">
        <color theme="0"/>
      </right>
      <top/>
      <bottom/>
      <diagonal/>
    </border>
    <border>
      <left style="medium">
        <color auto="1"/>
      </left>
      <right style="medium">
        <color auto="1"/>
      </right>
      <top style="medium">
        <color auto="1"/>
      </top>
      <bottom style="medium">
        <color theme="0"/>
      </bottom>
      <diagonal/>
    </border>
    <border>
      <left style="medium">
        <color auto="1"/>
      </left>
      <right/>
      <top style="medium">
        <color auto="1"/>
      </top>
      <bottom style="medium">
        <color theme="0"/>
      </bottom>
      <diagonal/>
    </border>
    <border>
      <left/>
      <right/>
      <top style="medium">
        <color auto="1"/>
      </top>
      <bottom style="medium">
        <color theme="0"/>
      </bottom>
      <diagonal/>
    </border>
    <border>
      <left/>
      <right style="medium">
        <color auto="1"/>
      </right>
      <top style="medium">
        <color auto="1"/>
      </top>
      <bottom style="medium">
        <color theme="0"/>
      </bottom>
      <diagonal/>
    </border>
    <border>
      <left style="medium">
        <color auto="1"/>
      </left>
      <right style="medium">
        <color auto="1"/>
      </right>
      <top/>
      <bottom style="medium">
        <color theme="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medium">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medium">
        <color theme="0"/>
      </right>
      <top style="thin">
        <color theme="0"/>
      </top>
      <bottom/>
      <diagonal/>
    </border>
    <border>
      <left style="thin">
        <color theme="0"/>
      </left>
      <right/>
      <top/>
      <bottom style="thin">
        <color theme="0"/>
      </bottom>
      <diagonal/>
    </border>
    <border>
      <left/>
      <right/>
      <top/>
      <bottom style="thin">
        <color theme="0"/>
      </bottom>
      <diagonal/>
    </border>
    <border>
      <left/>
      <right style="medium">
        <color theme="0"/>
      </right>
      <top/>
      <bottom style="thin">
        <color theme="0"/>
      </bottom>
      <diagonal/>
    </border>
    <border>
      <left style="thin">
        <color theme="0"/>
      </left>
      <right/>
      <top style="medium">
        <color theme="0"/>
      </top>
      <bottom style="medium">
        <color theme="0"/>
      </bottom>
      <diagonal/>
    </border>
    <border>
      <left/>
      <right/>
      <top style="medium">
        <color theme="0"/>
      </top>
      <bottom style="medium">
        <color theme="0"/>
      </bottom>
      <diagonal/>
    </border>
    <border>
      <left style="thick">
        <color theme="0"/>
      </left>
      <right style="medium">
        <color theme="0"/>
      </right>
      <top style="thick">
        <color theme="0"/>
      </top>
      <bottom style="thin">
        <color theme="0"/>
      </bottom>
      <diagonal/>
    </border>
    <border>
      <left style="medium">
        <color theme="0"/>
      </left>
      <right style="medium">
        <color theme="0"/>
      </right>
      <top style="thick">
        <color theme="0"/>
      </top>
      <bottom style="thin">
        <color theme="0"/>
      </bottom>
      <diagonal/>
    </border>
    <border>
      <left style="thin">
        <color theme="0"/>
      </left>
      <right/>
      <top/>
      <bottom/>
      <diagonal/>
    </border>
    <border>
      <left style="medium">
        <color rgb="FFFFFFFF"/>
      </left>
      <right/>
      <top style="thin">
        <color rgb="FFFFFFFF"/>
      </top>
      <bottom style="thin">
        <color rgb="FFFFFFFF"/>
      </bottom>
      <diagonal/>
    </border>
    <border>
      <left/>
      <right/>
      <top style="thin">
        <color rgb="FFFFFFFF"/>
      </top>
      <bottom style="thin">
        <color rgb="FFFFFFFF"/>
      </bottom>
      <diagonal/>
    </border>
    <border>
      <left style="thin">
        <color theme="0"/>
      </left>
      <right/>
      <top style="thin">
        <color rgb="FFFFFFFF"/>
      </top>
      <bottom style="thin">
        <color rgb="FFFFFFFF"/>
      </bottom>
      <diagonal/>
    </border>
    <border>
      <left style="thin">
        <color theme="0"/>
      </left>
      <right style="medium">
        <color rgb="FFFFFFFF"/>
      </right>
      <top style="thin">
        <color rgb="FFFFFFFF"/>
      </top>
      <bottom/>
      <diagonal/>
    </border>
    <border>
      <left style="medium">
        <color rgb="FFFFFFFF"/>
      </left>
      <right/>
      <top style="thin">
        <color rgb="FFFFFFFF"/>
      </top>
      <bottom/>
      <diagonal/>
    </border>
    <border>
      <left/>
      <right/>
      <top style="thin">
        <color rgb="FFFFFFFF"/>
      </top>
      <bottom/>
      <diagonal/>
    </border>
    <border>
      <left/>
      <right style="medium">
        <color rgb="FFFFFFFF"/>
      </right>
      <top style="thin">
        <color rgb="FFFFFFFF"/>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FFFFFF"/>
      </left>
      <right style="thin">
        <color auto="1"/>
      </right>
      <top style="thin">
        <color auto="1"/>
      </top>
      <bottom style="thin">
        <color auto="1"/>
      </bottom>
      <diagonal/>
    </border>
    <border>
      <left style="thin">
        <color rgb="FFFFFFFF"/>
      </left>
      <right/>
      <top style="thin">
        <color auto="1"/>
      </top>
      <bottom style="thin">
        <color auto="1"/>
      </bottom>
      <diagonal/>
    </border>
    <border>
      <left style="thin">
        <color rgb="FFFFFFFF"/>
      </left>
      <right style="thin">
        <color auto="1"/>
      </right>
      <top style="thin">
        <color auto="1"/>
      </top>
      <bottom/>
      <diagonal/>
    </border>
    <border>
      <left style="thin">
        <color rgb="FFFFFFFF"/>
      </left>
      <right style="thin">
        <color auto="1"/>
      </right>
      <top/>
      <bottom/>
      <diagonal/>
    </border>
    <border>
      <left style="thin">
        <color rgb="FFFFFFFF"/>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medium">
        <color indexed="64"/>
      </bottom>
      <diagonal/>
    </border>
  </borders>
  <cellStyleXfs count="5746">
    <xf numFmtId="0" fontId="0" fillId="0" borderId="0"/>
    <xf numFmtId="165" fontId="23" fillId="0" borderId="0" applyFont="0" applyFill="0" applyBorder="0" applyAlignment="0" applyProtection="0"/>
    <xf numFmtId="9" fontId="23" fillId="0" borderId="0" applyFont="0" applyFill="0" applyBorder="0" applyAlignment="0" applyProtection="0"/>
    <xf numFmtId="0" fontId="24" fillId="0" borderId="0" applyNumberFormat="0" applyFill="0" applyBorder="0" applyAlignment="0" applyProtection="0"/>
    <xf numFmtId="3" fontId="35" fillId="0" borderId="0"/>
    <xf numFmtId="0" fontId="36" fillId="0" borderId="0"/>
    <xf numFmtId="0" fontId="36" fillId="0" borderId="0"/>
    <xf numFmtId="0" fontId="36" fillId="0" borderId="0"/>
    <xf numFmtId="0" fontId="36" fillId="0" borderId="0"/>
    <xf numFmtId="3" fontId="35" fillId="0" borderId="0"/>
    <xf numFmtId="3" fontId="35" fillId="0" borderId="0"/>
    <xf numFmtId="3" fontId="35" fillId="0" borderId="0"/>
    <xf numFmtId="3"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3" fontId="35" fillId="0" borderId="0"/>
    <xf numFmtId="0" fontId="36" fillId="0" borderId="0"/>
    <xf numFmtId="0" fontId="36" fillId="0" borderId="0"/>
    <xf numFmtId="0" fontId="36" fillId="0" borderId="0"/>
    <xf numFmtId="3" fontId="35" fillId="0" borderId="0"/>
    <xf numFmtId="3" fontId="35" fillId="0" borderId="0"/>
    <xf numFmtId="3" fontId="35" fillId="0" borderId="0"/>
    <xf numFmtId="3" fontId="35" fillId="0" borderId="0"/>
    <xf numFmtId="3" fontId="35" fillId="0" borderId="0"/>
    <xf numFmtId="3" fontId="35" fillId="0" borderId="0"/>
    <xf numFmtId="3" fontId="35" fillId="0" borderId="0"/>
    <xf numFmtId="0" fontId="36" fillId="0" borderId="0"/>
    <xf numFmtId="0" fontId="36" fillId="0" borderId="0"/>
    <xf numFmtId="0" fontId="36" fillId="0" borderId="0"/>
    <xf numFmtId="3" fontId="35" fillId="0" borderId="0"/>
    <xf numFmtId="3" fontId="35" fillId="0" borderId="0"/>
    <xf numFmtId="3" fontId="35" fillId="0" borderId="0"/>
    <xf numFmtId="3" fontId="35" fillId="0" borderId="0"/>
    <xf numFmtId="0" fontId="36" fillId="0" borderId="0"/>
    <xf numFmtId="0" fontId="36" fillId="0" borderId="0"/>
    <xf numFmtId="3" fontId="35" fillId="0" borderId="0"/>
    <xf numFmtId="0" fontId="36" fillId="0" borderId="0"/>
    <xf numFmtId="0" fontId="36" fillId="0" borderId="0"/>
    <xf numFmtId="3" fontId="35" fillId="0" borderId="0"/>
    <xf numFmtId="3" fontId="35" fillId="0" borderId="0"/>
    <xf numFmtId="0" fontId="36" fillId="0" borderId="0"/>
    <xf numFmtId="0" fontId="36" fillId="0" borderId="0"/>
    <xf numFmtId="3" fontId="35" fillId="0" borderId="0"/>
    <xf numFmtId="0" fontId="36" fillId="0" borderId="0"/>
    <xf numFmtId="0" fontId="36" fillId="0" borderId="0"/>
    <xf numFmtId="0" fontId="36" fillId="0" borderId="0"/>
    <xf numFmtId="3" fontId="35" fillId="0" borderId="0"/>
    <xf numFmtId="3" fontId="35" fillId="0" borderId="0"/>
    <xf numFmtId="3" fontId="35" fillId="0" borderId="0"/>
    <xf numFmtId="3" fontId="35" fillId="0" borderId="0"/>
    <xf numFmtId="3" fontId="35" fillId="0" borderId="0"/>
    <xf numFmtId="0" fontId="36" fillId="0" borderId="0"/>
    <xf numFmtId="3" fontId="35" fillId="0" borderId="0"/>
    <xf numFmtId="0" fontId="36" fillId="0" borderId="0"/>
    <xf numFmtId="0" fontId="36" fillId="0" borderId="0"/>
    <xf numFmtId="0" fontId="35" fillId="0" borderId="0"/>
    <xf numFmtId="170" fontId="35" fillId="0" borderId="0"/>
    <xf numFmtId="166" fontId="36" fillId="0" borderId="0" applyFont="0" applyFill="0" applyBorder="0" applyAlignment="0" applyProtection="0"/>
    <xf numFmtId="166" fontId="36" fillId="0" borderId="0" applyFont="0" applyFill="0" applyBorder="0" applyAlignment="0" applyProtection="0"/>
    <xf numFmtId="166" fontId="35" fillId="0" borderId="0" applyFont="0" applyFill="0" applyBorder="0" applyAlignment="0" applyProtection="0"/>
    <xf numFmtId="43" fontId="36" fillId="0" borderId="0" applyFon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3" fontId="35" fillId="0" borderId="0"/>
    <xf numFmtId="3" fontId="35" fillId="0" borderId="0"/>
    <xf numFmtId="0" fontId="36" fillId="0" borderId="0"/>
    <xf numFmtId="0" fontId="36" fillId="0" borderId="0"/>
    <xf numFmtId="0" fontId="23" fillId="0" borderId="0"/>
    <xf numFmtId="3" fontId="35" fillId="0" borderId="0"/>
    <xf numFmtId="0" fontId="36" fillId="0" borderId="0"/>
    <xf numFmtId="0" fontId="36" fillId="0" borderId="0"/>
    <xf numFmtId="0" fontId="23" fillId="0" borderId="0"/>
    <xf numFmtId="0" fontId="23" fillId="12" borderId="29" applyNumberFormat="0" applyFont="0" applyAlignment="0" applyProtection="0"/>
    <xf numFmtId="3" fontId="35" fillId="0" borderId="30" applyBorder="0"/>
    <xf numFmtId="3" fontId="35" fillId="0" borderId="30" applyBorder="0"/>
    <xf numFmtId="9" fontId="36" fillId="0" borderId="0" applyFont="0" applyFill="0" applyBorder="0" applyAlignment="0" applyProtection="0"/>
    <xf numFmtId="9" fontId="36" fillId="0" borderId="0" applyFont="0" applyFill="0" applyBorder="0" applyAlignment="0" applyProtection="0"/>
    <xf numFmtId="9" fontId="35" fillId="0" borderId="0" applyFont="0" applyFill="0" applyBorder="0" applyProtection="0">
      <alignment horizontal="right"/>
    </xf>
    <xf numFmtId="9" fontId="35" fillId="0" borderId="0" applyFont="0" applyFill="0" applyBorder="0" applyProtection="0">
      <alignment horizontal="right"/>
    </xf>
    <xf numFmtId="9" fontId="36" fillId="0" borderId="0" applyFont="0" applyFill="0" applyBorder="0" applyAlignment="0" applyProtection="0"/>
    <xf numFmtId="49" fontId="35" fillId="0" borderId="0">
      <alignment horizontal="right"/>
    </xf>
    <xf numFmtId="3" fontId="39" fillId="0" borderId="0"/>
    <xf numFmtId="3" fontId="35" fillId="0" borderId="0"/>
    <xf numFmtId="3" fontId="35" fillId="0" borderId="0"/>
    <xf numFmtId="0" fontId="36" fillId="0" borderId="0"/>
    <xf numFmtId="0" fontId="40" fillId="21" borderId="40" applyNumberFormat="0" applyAlignment="0" applyProtection="0"/>
    <xf numFmtId="2" fontId="40" fillId="22" borderId="40" applyProtection="0">
      <alignment horizontal="right"/>
    </xf>
    <xf numFmtId="2" fontId="41" fillId="23" borderId="40" applyProtection="0">
      <alignment horizontal="right"/>
    </xf>
    <xf numFmtId="14" fontId="42" fillId="24" borderId="40" applyProtection="0">
      <alignment horizontal="right"/>
    </xf>
    <xf numFmtId="14" fontId="42" fillId="24" borderId="40" applyProtection="0">
      <alignment horizontal="left"/>
    </xf>
    <xf numFmtId="0" fontId="43" fillId="21" borderId="40" applyNumberFormat="0" applyProtection="0">
      <alignment horizontal="left"/>
    </xf>
    <xf numFmtId="3" fontId="44" fillId="0" borderId="0" applyNumberFormat="0"/>
    <xf numFmtId="3" fontId="45" fillId="0" borderId="0"/>
    <xf numFmtId="0" fontId="44" fillId="0" borderId="28">
      <alignment horizontal="right" wrapText="1"/>
    </xf>
    <xf numFmtId="0" fontId="44" fillId="0" borderId="28">
      <alignment horizontal="right" wrapText="1"/>
    </xf>
    <xf numFmtId="0" fontId="44" fillId="0" borderId="28">
      <alignment horizontal="right" wrapText="1"/>
    </xf>
    <xf numFmtId="0" fontId="44" fillId="0" borderId="28">
      <alignment horizontal="right" wrapText="1"/>
    </xf>
    <xf numFmtId="3" fontId="44" fillId="0" borderId="35" applyNumberFormat="0"/>
    <xf numFmtId="172" fontId="46" fillId="0" borderId="0" applyFont="0" applyFill="0" applyBorder="0" applyAlignment="0" applyProtection="0"/>
    <xf numFmtId="0" fontId="47" fillId="0" borderId="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44" fontId="23" fillId="0" borderId="0" applyFont="0" applyFill="0" applyBorder="0" applyAlignment="0" applyProtection="0"/>
    <xf numFmtId="0" fontId="61" fillId="0" borderId="0"/>
    <xf numFmtId="0" fontId="61" fillId="0" borderId="0"/>
    <xf numFmtId="0" fontId="61" fillId="0" borderId="0"/>
    <xf numFmtId="0" fontId="61" fillId="0" borderId="0"/>
    <xf numFmtId="0" fontId="61" fillId="0" borderId="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166" fontId="23" fillId="0" borderId="0" applyFont="0" applyFill="0" applyBorder="0" applyAlignment="0" applyProtection="0"/>
    <xf numFmtId="165" fontId="36" fillId="0" borderId="0" applyFont="0" applyFill="0" applyBorder="0" applyAlignment="0" applyProtection="0"/>
    <xf numFmtId="0" fontId="1" fillId="0" borderId="0"/>
    <xf numFmtId="44" fontId="1"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cellStyleXfs>
  <cellXfs count="1212">
    <xf numFmtId="0" fontId="0" fillId="0" borderId="0" xfId="0"/>
    <xf numFmtId="0" fontId="0" fillId="0" borderId="0" xfId="0" applyAlignment="1">
      <alignment horizontal="center"/>
    </xf>
    <xf numFmtId="167" fontId="10" fillId="7" borderId="5" xfId="0" applyNumberFormat="1" applyFont="1" applyFill="1" applyBorder="1" applyAlignment="1" applyProtection="1">
      <alignment horizontal="center" vertical="center"/>
      <protection locked="0" hidden="1"/>
    </xf>
    <xf numFmtId="3" fontId="18" fillId="5" borderId="5" xfId="0" applyNumberFormat="1" applyFont="1" applyFill="1" applyBorder="1" applyAlignment="1" applyProtection="1">
      <alignment horizontal="center" vertical="center"/>
      <protection hidden="1"/>
    </xf>
    <xf numFmtId="168" fontId="18" fillId="5" borderId="5" xfId="0" applyNumberFormat="1" applyFont="1" applyFill="1" applyBorder="1" applyAlignment="1" applyProtection="1">
      <alignment horizontal="center" vertical="center"/>
      <protection hidden="1"/>
    </xf>
    <xf numFmtId="0" fontId="16" fillId="8" borderId="8" xfId="0" applyFont="1" applyFill="1" applyBorder="1" applyAlignment="1" applyProtection="1">
      <alignment vertical="center"/>
      <protection hidden="1"/>
    </xf>
    <xf numFmtId="0" fontId="0" fillId="8" borderId="8" xfId="0" applyFill="1" applyBorder="1" applyAlignment="1">
      <alignment horizontal="center"/>
    </xf>
    <xf numFmtId="0" fontId="9" fillId="8" borderId="2" xfId="0" applyFont="1" applyFill="1" applyBorder="1" applyAlignment="1" applyProtection="1">
      <alignment vertical="center"/>
      <protection hidden="1"/>
    </xf>
    <xf numFmtId="0" fontId="10" fillId="8" borderId="0" xfId="0" applyFont="1" applyFill="1" applyAlignment="1" applyProtection="1">
      <alignment horizontal="center" vertical="center" wrapText="1"/>
      <protection hidden="1"/>
    </xf>
    <xf numFmtId="0" fontId="15" fillId="8" borderId="9" xfId="0" applyFont="1" applyFill="1" applyBorder="1" applyAlignment="1" applyProtection="1">
      <alignment vertical="center"/>
      <protection hidden="1"/>
    </xf>
    <xf numFmtId="0" fontId="0" fillId="8" borderId="10" xfId="0" applyFill="1" applyBorder="1" applyAlignment="1">
      <alignment horizontal="center"/>
    </xf>
    <xf numFmtId="10" fontId="10" fillId="7" borderId="5" xfId="0" applyNumberFormat="1" applyFont="1" applyFill="1" applyBorder="1" applyAlignment="1" applyProtection="1">
      <alignment horizontal="center" vertical="center"/>
      <protection locked="0" hidden="1"/>
    </xf>
    <xf numFmtId="0" fontId="10" fillId="8" borderId="3" xfId="0" applyFont="1" applyFill="1" applyBorder="1" applyAlignment="1" applyProtection="1">
      <alignment horizontal="center" vertical="center" wrapText="1"/>
      <protection hidden="1"/>
    </xf>
    <xf numFmtId="0" fontId="9" fillId="8" borderId="7" xfId="0" applyFont="1" applyFill="1" applyBorder="1" applyAlignment="1" applyProtection="1">
      <alignment horizontal="center" vertical="center" wrapText="1"/>
      <protection hidden="1"/>
    </xf>
    <xf numFmtId="0" fontId="9" fillId="8" borderId="1" xfId="0" applyFont="1" applyFill="1" applyBorder="1" applyAlignment="1" applyProtection="1">
      <alignment horizontal="center" vertical="center" wrapText="1"/>
      <protection hidden="1"/>
    </xf>
    <xf numFmtId="0" fontId="9" fillId="8" borderId="5" xfId="0" applyFont="1" applyFill="1" applyBorder="1" applyAlignment="1" applyProtection="1">
      <alignment horizontal="center" vertical="center" wrapText="1"/>
      <protection hidden="1"/>
    </xf>
    <xf numFmtId="0" fontId="0" fillId="8" borderId="11" xfId="0" applyFill="1" applyBorder="1" applyAlignment="1">
      <alignment horizontal="center"/>
    </xf>
    <xf numFmtId="0" fontId="9" fillId="8" borderId="6" xfId="0" applyFont="1" applyFill="1" applyBorder="1" applyAlignment="1" applyProtection="1">
      <alignment horizontal="center" vertical="center" wrapText="1"/>
      <protection hidden="1"/>
    </xf>
    <xf numFmtId="3" fontId="8" fillId="8" borderId="6" xfId="0" applyNumberFormat="1" applyFont="1" applyFill="1" applyBorder="1" applyAlignment="1" applyProtection="1">
      <alignment horizontal="center" vertical="center" wrapText="1"/>
      <protection hidden="1"/>
    </xf>
    <xf numFmtId="0" fontId="20" fillId="0" borderId="0" xfId="0" applyFont="1"/>
    <xf numFmtId="0" fontId="0" fillId="8" borderId="0" xfId="0" applyFill="1"/>
    <xf numFmtId="0" fontId="10" fillId="8" borderId="13" xfId="0" applyFont="1" applyFill="1" applyBorder="1" applyAlignment="1" applyProtection="1">
      <alignment horizontal="center" vertical="center" wrapText="1"/>
      <protection hidden="1"/>
    </xf>
    <xf numFmtId="0" fontId="11" fillId="5" borderId="12" xfId="0" applyFont="1" applyFill="1" applyBorder="1" applyAlignment="1" applyProtection="1">
      <alignment horizontal="center" vertical="center"/>
      <protection hidden="1"/>
    </xf>
    <xf numFmtId="167" fontId="18" fillId="5" borderId="5" xfId="0" applyNumberFormat="1" applyFont="1" applyFill="1" applyBorder="1" applyAlignment="1" applyProtection="1">
      <alignment horizontal="center" vertical="center"/>
      <protection hidden="1"/>
    </xf>
    <xf numFmtId="168" fontId="11" fillId="5" borderId="5" xfId="0" applyNumberFormat="1" applyFont="1" applyFill="1" applyBorder="1" applyAlignment="1" applyProtection="1">
      <alignment horizontal="center" vertical="center"/>
      <protection hidden="1"/>
    </xf>
    <xf numFmtId="168" fontId="10" fillId="7" borderId="4" xfId="0" applyNumberFormat="1" applyFont="1" applyFill="1" applyBorder="1" applyAlignment="1" applyProtection="1">
      <alignment horizontal="center" vertical="center"/>
      <protection locked="0" hidden="1"/>
    </xf>
    <xf numFmtId="168" fontId="13" fillId="7" borderId="5" xfId="0" applyNumberFormat="1" applyFont="1" applyFill="1" applyBorder="1" applyAlignment="1" applyProtection="1">
      <alignment horizontal="center" vertical="center"/>
      <protection locked="0" hidden="1"/>
    </xf>
    <xf numFmtId="168" fontId="10" fillId="7" borderId="5" xfId="0" applyNumberFormat="1" applyFont="1" applyFill="1" applyBorder="1" applyAlignment="1" applyProtection="1">
      <alignment horizontal="center" vertical="center"/>
      <protection locked="0" hidden="1"/>
    </xf>
    <xf numFmtId="0" fontId="9" fillId="8" borderId="14" xfId="0" applyFont="1" applyFill="1" applyBorder="1" applyAlignment="1" applyProtection="1">
      <alignment horizontal="center" vertical="center" wrapText="1"/>
      <protection hidden="1"/>
    </xf>
    <xf numFmtId="0" fontId="10" fillId="8" borderId="14" xfId="0" applyFont="1" applyFill="1" applyBorder="1" applyAlignment="1" applyProtection="1">
      <alignment horizontal="center" vertical="center" textRotation="90" wrapText="1"/>
      <protection hidden="1"/>
    </xf>
    <xf numFmtId="0" fontId="10" fillId="8" borderId="16" xfId="0" applyFont="1" applyFill="1" applyBorder="1" applyAlignment="1" applyProtection="1">
      <alignment horizontal="center" vertical="center" textRotation="90" wrapText="1"/>
      <protection hidden="1"/>
    </xf>
    <xf numFmtId="0" fontId="10" fillId="8" borderId="15" xfId="0" applyFont="1" applyFill="1" applyBorder="1" applyAlignment="1" applyProtection="1">
      <alignment horizontal="center" vertical="center" textRotation="90" wrapText="1"/>
      <protection hidden="1"/>
    </xf>
    <xf numFmtId="0" fontId="9" fillId="8" borderId="16" xfId="0" applyFont="1" applyFill="1" applyBorder="1" applyAlignment="1" applyProtection="1">
      <alignment horizontal="center" vertical="center" wrapText="1"/>
      <protection hidden="1"/>
    </xf>
    <xf numFmtId="0" fontId="9" fillId="8" borderId="17" xfId="0" applyFont="1" applyFill="1" applyBorder="1" applyAlignment="1" applyProtection="1">
      <alignment horizontal="center" vertical="center" wrapText="1"/>
      <protection hidden="1"/>
    </xf>
    <xf numFmtId="0" fontId="11" fillId="5" borderId="7" xfId="0" applyFont="1" applyFill="1" applyBorder="1" applyAlignment="1" applyProtection="1">
      <alignment horizontal="center" vertical="center"/>
      <protection hidden="1"/>
    </xf>
    <xf numFmtId="0" fontId="0" fillId="8" borderId="18" xfId="0" applyFill="1" applyBorder="1" applyAlignment="1">
      <alignment horizontal="center"/>
    </xf>
    <xf numFmtId="0" fontId="10" fillId="8" borderId="19" xfId="0" applyFont="1" applyFill="1" applyBorder="1" applyAlignment="1" applyProtection="1">
      <alignment horizontal="center" vertical="center" wrapText="1"/>
      <protection hidden="1"/>
    </xf>
    <xf numFmtId="0" fontId="22" fillId="0" borderId="0" xfId="0" applyFont="1" applyAlignment="1">
      <alignment horizontal="center"/>
    </xf>
    <xf numFmtId="0" fontId="22" fillId="0" borderId="0" xfId="0" applyFont="1"/>
    <xf numFmtId="0" fontId="22" fillId="10" borderId="21" xfId="0" applyFont="1" applyFill="1" applyBorder="1"/>
    <xf numFmtId="0" fontId="0" fillId="10" borderId="22" xfId="0" applyFill="1" applyBorder="1"/>
    <xf numFmtId="0" fontId="0" fillId="10" borderId="23" xfId="0" applyFill="1" applyBorder="1"/>
    <xf numFmtId="0" fontId="15" fillId="8" borderId="8" xfId="0" applyFont="1" applyFill="1" applyBorder="1" applyAlignment="1" applyProtection="1">
      <alignment vertical="center"/>
      <protection hidden="1"/>
    </xf>
    <xf numFmtId="0" fontId="22" fillId="10" borderId="20" xfId="0" applyFont="1" applyFill="1" applyBorder="1"/>
    <xf numFmtId="0" fontId="22" fillId="10" borderId="24" xfId="0" applyFont="1" applyFill="1" applyBorder="1" applyAlignment="1">
      <alignment horizontal="center"/>
    </xf>
    <xf numFmtId="0" fontId="9" fillId="8" borderId="25" xfId="0" applyFont="1" applyFill="1" applyBorder="1" applyAlignment="1" applyProtection="1">
      <alignment horizontal="center" vertical="center" wrapText="1"/>
      <protection hidden="1"/>
    </xf>
    <xf numFmtId="0" fontId="12" fillId="3" borderId="25" xfId="0" applyFont="1" applyFill="1" applyBorder="1" applyAlignment="1" applyProtection="1">
      <alignment horizontal="center" vertical="center"/>
      <protection hidden="1"/>
    </xf>
    <xf numFmtId="0" fontId="12" fillId="4" borderId="25" xfId="0" applyFont="1" applyFill="1" applyBorder="1" applyAlignment="1" applyProtection="1">
      <alignment horizontal="center" vertical="center"/>
      <protection hidden="1"/>
    </xf>
    <xf numFmtId="0" fontId="12" fillId="5" borderId="25" xfId="0" applyFont="1" applyFill="1" applyBorder="1" applyAlignment="1" applyProtection="1">
      <alignment horizontal="center" vertical="center"/>
      <protection hidden="1"/>
    </xf>
    <xf numFmtId="0" fontId="12" fillId="6" borderId="25" xfId="0" applyFont="1" applyFill="1" applyBorder="1" applyAlignment="1" applyProtection="1">
      <alignment horizontal="center" vertical="center"/>
      <protection hidden="1"/>
    </xf>
    <xf numFmtId="171" fontId="12" fillId="3" borderId="25" xfId="0" applyNumberFormat="1" applyFont="1" applyFill="1" applyBorder="1" applyAlignment="1" applyProtection="1">
      <alignment horizontal="center" vertical="center"/>
      <protection hidden="1"/>
    </xf>
    <xf numFmtId="171" fontId="12" fillId="4" borderId="25" xfId="0" applyNumberFormat="1" applyFont="1" applyFill="1" applyBorder="1" applyAlignment="1" applyProtection="1">
      <alignment horizontal="center" vertical="center"/>
      <protection hidden="1"/>
    </xf>
    <xf numFmtId="171" fontId="12" fillId="5" borderId="25" xfId="0" applyNumberFormat="1" applyFont="1" applyFill="1" applyBorder="1" applyAlignment="1" applyProtection="1">
      <alignment horizontal="center" vertical="center"/>
      <protection hidden="1"/>
    </xf>
    <xf numFmtId="171" fontId="12" fillId="6" borderId="25" xfId="0" applyNumberFormat="1" applyFont="1" applyFill="1" applyBorder="1" applyAlignment="1" applyProtection="1">
      <alignment horizontal="center" vertical="center"/>
      <protection hidden="1"/>
    </xf>
    <xf numFmtId="173" fontId="32" fillId="3" borderId="25" xfId="0" applyNumberFormat="1" applyFont="1" applyFill="1" applyBorder="1" applyAlignment="1">
      <alignment horizontal="center" vertical="center"/>
    </xf>
    <xf numFmtId="173" fontId="32" fillId="15" borderId="25" xfId="0" applyNumberFormat="1" applyFont="1" applyFill="1" applyBorder="1" applyAlignment="1">
      <alignment horizontal="center" vertical="center" wrapText="1"/>
    </xf>
    <xf numFmtId="173" fontId="32" fillId="5" borderId="25" xfId="0" applyNumberFormat="1" applyFont="1" applyFill="1" applyBorder="1" applyAlignment="1">
      <alignment horizontal="center" vertical="center" wrapText="1"/>
    </xf>
    <xf numFmtId="173" fontId="32" fillId="16" borderId="25" xfId="0" applyNumberFormat="1" applyFont="1" applyFill="1" applyBorder="1" applyAlignment="1">
      <alignment horizontal="center" vertical="center"/>
    </xf>
    <xf numFmtId="10" fontId="21" fillId="11" borderId="25" xfId="0" applyNumberFormat="1" applyFont="1" applyFill="1" applyBorder="1" applyAlignment="1" applyProtection="1">
      <alignment horizontal="center" vertical="center"/>
      <protection locked="0" hidden="1"/>
    </xf>
    <xf numFmtId="3" fontId="21" fillId="8" borderId="25" xfId="0" applyNumberFormat="1" applyFont="1" applyFill="1" applyBorder="1" applyAlignment="1" applyProtection="1">
      <alignment horizontal="center" vertical="center"/>
      <protection hidden="1"/>
    </xf>
    <xf numFmtId="1" fontId="13" fillId="11" borderId="25" xfId="1" applyNumberFormat="1" applyFont="1" applyFill="1" applyBorder="1" applyAlignment="1" applyProtection="1">
      <alignment vertical="center"/>
      <protection locked="0" hidden="1"/>
    </xf>
    <xf numFmtId="3" fontId="13" fillId="11" borderId="25" xfId="0" applyNumberFormat="1" applyFont="1" applyFill="1" applyBorder="1" applyAlignment="1" applyProtection="1">
      <alignment horizontal="center" vertical="center"/>
      <protection locked="0" hidden="1"/>
    </xf>
    <xf numFmtId="165" fontId="13" fillId="11" borderId="25" xfId="1" applyFont="1" applyFill="1" applyBorder="1" applyAlignment="1" applyProtection="1">
      <alignment vertical="center"/>
      <protection locked="0" hidden="1"/>
    </xf>
    <xf numFmtId="171" fontId="27" fillId="4" borderId="25" xfId="0" applyNumberFormat="1" applyFont="1" applyFill="1" applyBorder="1" applyAlignment="1" applyProtection="1">
      <alignment horizontal="center" vertical="center"/>
      <protection hidden="1"/>
    </xf>
    <xf numFmtId="171" fontId="27" fillId="5" borderId="25" xfId="0" applyNumberFormat="1" applyFont="1" applyFill="1" applyBorder="1" applyAlignment="1" applyProtection="1">
      <alignment horizontal="center" vertical="center"/>
      <protection hidden="1"/>
    </xf>
    <xf numFmtId="171" fontId="27" fillId="6" borderId="25" xfId="0" applyNumberFormat="1" applyFont="1" applyFill="1" applyBorder="1" applyAlignment="1" applyProtection="1">
      <alignment horizontal="center" vertical="center"/>
      <protection hidden="1"/>
    </xf>
    <xf numFmtId="171" fontId="27" fillId="3" borderId="25" xfId="0" applyNumberFormat="1" applyFont="1" applyFill="1" applyBorder="1" applyAlignment="1" applyProtection="1">
      <alignment horizontal="center" vertical="center"/>
      <protection hidden="1"/>
    </xf>
    <xf numFmtId="10" fontId="13" fillId="11" borderId="25" xfId="0" applyNumberFormat="1" applyFont="1" applyFill="1" applyBorder="1" applyAlignment="1" applyProtection="1">
      <alignment horizontal="center" vertical="center"/>
      <protection locked="0" hidden="1"/>
    </xf>
    <xf numFmtId="3" fontId="50" fillId="8" borderId="25" xfId="0" applyNumberFormat="1" applyFont="1" applyFill="1" applyBorder="1" applyAlignment="1" applyProtection="1">
      <alignment horizontal="center" vertical="center" wrapText="1"/>
      <protection hidden="1"/>
    </xf>
    <xf numFmtId="3" fontId="21" fillId="8" borderId="25" xfId="0" applyNumberFormat="1" applyFont="1" applyFill="1" applyBorder="1" applyAlignment="1" applyProtection="1">
      <alignment horizontal="center" vertical="center" wrapText="1"/>
      <protection hidden="1"/>
    </xf>
    <xf numFmtId="9" fontId="13" fillId="11" borderId="25" xfId="0" applyNumberFormat="1" applyFont="1" applyFill="1" applyBorder="1" applyAlignment="1" applyProtection="1">
      <alignment horizontal="center" vertical="center"/>
      <protection locked="0" hidden="1"/>
    </xf>
    <xf numFmtId="0" fontId="0" fillId="9" borderId="25" xfId="0" applyFill="1" applyBorder="1" applyAlignment="1">
      <alignment vertical="center"/>
    </xf>
    <xf numFmtId="9" fontId="28" fillId="13" borderId="38" xfId="0" applyNumberFormat="1" applyFont="1" applyFill="1" applyBorder="1" applyAlignment="1">
      <alignment horizontal="center" vertical="top"/>
    </xf>
    <xf numFmtId="0" fontId="55" fillId="8" borderId="25" xfId="0" applyFont="1" applyFill="1" applyBorder="1" applyAlignment="1" applyProtection="1">
      <alignment horizontal="center" vertical="center" wrapText="1"/>
      <protection hidden="1"/>
    </xf>
    <xf numFmtId="0" fontId="49" fillId="13" borderId="0" xfId="0" applyFont="1" applyFill="1" applyAlignment="1">
      <alignment horizontal="center" vertical="center"/>
    </xf>
    <xf numFmtId="3" fontId="50" fillId="8" borderId="25" xfId="0" applyNumberFormat="1" applyFont="1" applyFill="1" applyBorder="1" applyAlignment="1" applyProtection="1">
      <alignment horizontal="center" vertical="center"/>
      <protection hidden="1"/>
    </xf>
    <xf numFmtId="0" fontId="15" fillId="7" borderId="27" xfId="0" applyFont="1" applyFill="1" applyBorder="1" applyAlignment="1">
      <alignment horizontal="center"/>
    </xf>
    <xf numFmtId="0" fontId="15" fillId="7" borderId="28" xfId="0" applyFont="1" applyFill="1" applyBorder="1" applyAlignment="1">
      <alignment horizontal="center"/>
    </xf>
    <xf numFmtId="0" fontId="15" fillId="7" borderId="26" xfId="0" applyFont="1" applyFill="1" applyBorder="1" applyAlignment="1">
      <alignment horizontal="center"/>
    </xf>
    <xf numFmtId="0" fontId="15" fillId="7" borderId="33" xfId="0" applyFont="1" applyFill="1" applyBorder="1" applyAlignment="1">
      <alignment horizontal="center"/>
    </xf>
    <xf numFmtId="0" fontId="15" fillId="7" borderId="0" xfId="0" applyFont="1" applyFill="1" applyAlignment="1">
      <alignment horizontal="center"/>
    </xf>
    <xf numFmtId="171" fontId="27" fillId="6" borderId="39" xfId="0" applyNumberFormat="1" applyFont="1" applyFill="1" applyBorder="1" applyAlignment="1" applyProtection="1">
      <alignment horizontal="center" vertical="center"/>
      <protection hidden="1"/>
    </xf>
    <xf numFmtId="9" fontId="28" fillId="13" borderId="27" xfId="0" applyNumberFormat="1" applyFont="1" applyFill="1" applyBorder="1" applyAlignment="1">
      <alignment horizontal="center"/>
    </xf>
    <xf numFmtId="9" fontId="13" fillId="11" borderId="25" xfId="0" applyNumberFormat="1" applyFont="1" applyFill="1" applyBorder="1" applyAlignment="1">
      <alignment horizontal="center" vertical="center"/>
    </xf>
    <xf numFmtId="0" fontId="50" fillId="7" borderId="33" xfId="0" applyFont="1" applyFill="1" applyBorder="1" applyAlignment="1">
      <alignment horizontal="center"/>
    </xf>
    <xf numFmtId="0" fontId="50" fillId="7" borderId="0" xfId="0" applyFont="1" applyFill="1" applyAlignment="1">
      <alignment horizontal="center"/>
    </xf>
    <xf numFmtId="10" fontId="50" fillId="11" borderId="25" xfId="0" applyNumberFormat="1" applyFont="1" applyFill="1" applyBorder="1" applyAlignment="1" applyProtection="1">
      <alignment horizontal="center" vertical="center"/>
      <protection locked="0" hidden="1"/>
    </xf>
    <xf numFmtId="1" fontId="50" fillId="11" borderId="25" xfId="1" applyNumberFormat="1" applyFont="1" applyFill="1" applyBorder="1" applyAlignment="1" applyProtection="1">
      <alignment vertical="center"/>
      <protection locked="0" hidden="1"/>
    </xf>
    <xf numFmtId="0" fontId="59" fillId="9" borderId="25" xfId="0" applyFont="1" applyFill="1" applyBorder="1" applyAlignment="1">
      <alignment vertical="center"/>
    </xf>
    <xf numFmtId="0" fontId="52" fillId="9" borderId="25" xfId="0" applyFont="1" applyFill="1" applyBorder="1" applyAlignment="1">
      <alignment horizontal="right" vertical="center"/>
    </xf>
    <xf numFmtId="9" fontId="50" fillId="11" borderId="25" xfId="0" applyNumberFormat="1" applyFont="1" applyFill="1" applyBorder="1" applyAlignment="1" applyProtection="1">
      <alignment horizontal="center" vertical="center"/>
      <protection locked="0" hidden="1"/>
    </xf>
    <xf numFmtId="0" fontId="59" fillId="9" borderId="25" xfId="0" applyFont="1" applyFill="1" applyBorder="1" applyAlignment="1">
      <alignment horizontal="right" vertical="center"/>
    </xf>
    <xf numFmtId="3" fontId="50" fillId="11" borderId="25" xfId="0" applyNumberFormat="1" applyFont="1" applyFill="1" applyBorder="1" applyAlignment="1" applyProtection="1">
      <alignment horizontal="center" vertical="center"/>
      <protection locked="0" hidden="1"/>
    </xf>
    <xf numFmtId="165" fontId="50" fillId="11" borderId="25" xfId="1" applyFont="1" applyFill="1" applyBorder="1" applyAlignment="1" applyProtection="1">
      <alignment vertical="center"/>
      <protection locked="0" hidden="1"/>
    </xf>
    <xf numFmtId="169" fontId="50" fillId="11" borderId="25" xfId="0" applyNumberFormat="1" applyFont="1" applyFill="1" applyBorder="1" applyAlignment="1" applyProtection="1">
      <alignment horizontal="center" vertical="center"/>
      <protection locked="0"/>
    </xf>
    <xf numFmtId="9" fontId="34" fillId="13" borderId="27" xfId="0" applyNumberFormat="1" applyFont="1" applyFill="1" applyBorder="1" applyAlignment="1">
      <alignment horizontal="center"/>
    </xf>
    <xf numFmtId="0" fontId="0" fillId="9" borderId="27" xfId="0" applyFill="1" applyBorder="1" applyAlignment="1">
      <alignment horizontal="center" vertical="center"/>
    </xf>
    <xf numFmtId="0" fontId="0" fillId="9" borderId="28" xfId="0" applyFill="1" applyBorder="1" applyAlignment="1">
      <alignment horizontal="center" vertical="center"/>
    </xf>
    <xf numFmtId="0" fontId="0" fillId="9" borderId="26" xfId="0" applyFill="1" applyBorder="1" applyAlignment="1">
      <alignment horizontal="center" vertical="center"/>
    </xf>
    <xf numFmtId="1" fontId="7" fillId="3" borderId="25" xfId="1" applyNumberFormat="1" applyFont="1" applyFill="1" applyBorder="1" applyAlignment="1">
      <alignment horizontal="center" vertical="center"/>
    </xf>
    <xf numFmtId="1" fontId="7" fillId="15" borderId="25" xfId="1" applyNumberFormat="1" applyFont="1" applyFill="1" applyBorder="1" applyAlignment="1">
      <alignment horizontal="center" vertical="center"/>
    </xf>
    <xf numFmtId="1" fontId="7" fillId="5" borderId="25" xfId="1" applyNumberFormat="1" applyFont="1" applyFill="1" applyBorder="1" applyAlignment="1">
      <alignment horizontal="center" vertical="center"/>
    </xf>
    <xf numFmtId="1" fontId="7" fillId="16" borderId="25" xfId="1" applyNumberFormat="1" applyFont="1" applyFill="1" applyBorder="1" applyAlignment="1">
      <alignment horizontal="center" vertical="center"/>
    </xf>
    <xf numFmtId="175" fontId="0" fillId="9" borderId="25" xfId="0" applyNumberFormat="1" applyFill="1" applyBorder="1" applyAlignment="1">
      <alignment horizontal="center" vertical="center"/>
    </xf>
    <xf numFmtId="175" fontId="6" fillId="9" borderId="25" xfId="0" applyNumberFormat="1" applyFont="1" applyFill="1" applyBorder="1" applyAlignment="1">
      <alignment horizontal="center" vertical="center"/>
    </xf>
    <xf numFmtId="175" fontId="33" fillId="9" borderId="25" xfId="0" applyNumberFormat="1" applyFont="1" applyFill="1" applyBorder="1" applyAlignment="1">
      <alignment horizontal="center"/>
    </xf>
    <xf numFmtId="0" fontId="55" fillId="7" borderId="0" xfId="0" applyFont="1" applyFill="1" applyAlignment="1">
      <alignment horizontal="center" vertical="center" wrapText="1"/>
    </xf>
    <xf numFmtId="0" fontId="17" fillId="7" borderId="0" xfId="0" applyFont="1" applyFill="1" applyAlignment="1">
      <alignment horizontal="center" vertical="center" wrapText="1"/>
    </xf>
    <xf numFmtId="0" fontId="54" fillId="13" borderId="33" xfId="0" applyFont="1" applyFill="1" applyBorder="1" applyAlignment="1">
      <alignment horizontal="center" vertical="center" wrapText="1"/>
    </xf>
    <xf numFmtId="0" fontId="55" fillId="7" borderId="35" xfId="0" applyFont="1" applyFill="1" applyBorder="1" applyAlignment="1">
      <alignment horizontal="center" vertical="center" wrapText="1"/>
    </xf>
    <xf numFmtId="165" fontId="12" fillId="3" borderId="25" xfId="0" applyNumberFormat="1" applyFont="1" applyFill="1" applyBorder="1" applyAlignment="1" applyProtection="1">
      <alignment horizontal="center" vertical="center"/>
      <protection hidden="1"/>
    </xf>
    <xf numFmtId="165" fontId="12" fillId="4" borderId="25" xfId="0" applyNumberFormat="1" applyFont="1" applyFill="1" applyBorder="1" applyAlignment="1" applyProtection="1">
      <alignment horizontal="center" vertical="center"/>
      <protection hidden="1"/>
    </xf>
    <xf numFmtId="165" fontId="12" fillId="5" borderId="25" xfId="0" applyNumberFormat="1" applyFont="1" applyFill="1" applyBorder="1" applyAlignment="1" applyProtection="1">
      <alignment horizontal="center" vertical="center"/>
      <protection hidden="1"/>
    </xf>
    <xf numFmtId="165" fontId="12" fillId="6" borderId="25" xfId="0" applyNumberFormat="1" applyFont="1" applyFill="1" applyBorder="1" applyAlignment="1" applyProtection="1">
      <alignment horizontal="center" vertical="center"/>
      <protection hidden="1"/>
    </xf>
    <xf numFmtId="165" fontId="31" fillId="13" borderId="27" xfId="0" applyNumberFormat="1" applyFont="1" applyFill="1" applyBorder="1" applyAlignment="1">
      <alignment horizontal="center"/>
    </xf>
    <xf numFmtId="165" fontId="31" fillId="13" borderId="28" xfId="0" applyNumberFormat="1" applyFont="1" applyFill="1" applyBorder="1" applyAlignment="1">
      <alignment horizontal="center"/>
    </xf>
    <xf numFmtId="0" fontId="13" fillId="8" borderId="34" xfId="0" applyFont="1" applyFill="1" applyBorder="1" applyAlignment="1" applyProtection="1">
      <alignment horizontal="center" vertical="center"/>
      <protection hidden="1"/>
    </xf>
    <xf numFmtId="0" fontId="17" fillId="8" borderId="25" xfId="0" applyFont="1" applyFill="1" applyBorder="1" applyAlignment="1" applyProtection="1">
      <alignment horizontal="center" vertical="center" wrapText="1"/>
      <protection hidden="1"/>
    </xf>
    <xf numFmtId="0" fontId="16" fillId="8" borderId="25" xfId="0" applyFont="1" applyFill="1" applyBorder="1" applyAlignment="1" applyProtection="1">
      <alignment horizontal="center" vertical="center" wrapText="1"/>
      <protection hidden="1"/>
    </xf>
    <xf numFmtId="0" fontId="17" fillId="8" borderId="25" xfId="0" applyFont="1" applyFill="1" applyBorder="1" applyAlignment="1" applyProtection="1">
      <alignment horizontal="center" vertical="center" textRotation="90" wrapText="1"/>
      <protection hidden="1"/>
    </xf>
    <xf numFmtId="3" fontId="27" fillId="3" borderId="25" xfId="0" applyNumberFormat="1" applyFont="1" applyFill="1" applyBorder="1" applyAlignment="1" applyProtection="1">
      <alignment horizontal="center" vertical="center"/>
      <protection hidden="1"/>
    </xf>
    <xf numFmtId="165" fontId="29" fillId="7" borderId="25" xfId="0" applyNumberFormat="1" applyFont="1" applyFill="1" applyBorder="1" applyAlignment="1">
      <alignment horizontal="center"/>
    </xf>
    <xf numFmtId="165" fontId="29" fillId="7" borderId="25" xfId="0" applyNumberFormat="1" applyFont="1" applyFill="1" applyBorder="1" applyAlignment="1">
      <alignment horizontal="centerContinuous"/>
    </xf>
    <xf numFmtId="165" fontId="31" fillId="13" borderId="25" xfId="0" applyNumberFormat="1" applyFont="1" applyFill="1" applyBorder="1" applyAlignment="1">
      <alignment horizontal="centerContinuous"/>
    </xf>
    <xf numFmtId="176" fontId="31" fillId="13" borderId="25" xfId="0" applyNumberFormat="1" applyFont="1" applyFill="1" applyBorder="1" applyAlignment="1">
      <alignment horizontal="centerContinuous"/>
    </xf>
    <xf numFmtId="3" fontId="27" fillId="4" borderId="25" xfId="0" applyNumberFormat="1" applyFont="1" applyFill="1" applyBorder="1" applyAlignment="1" applyProtection="1">
      <alignment horizontal="center" vertical="center"/>
      <protection hidden="1"/>
    </xf>
    <xf numFmtId="3" fontId="27" fillId="5" borderId="25" xfId="0" applyNumberFormat="1" applyFont="1" applyFill="1" applyBorder="1" applyAlignment="1" applyProtection="1">
      <alignment horizontal="center" vertical="center"/>
      <protection hidden="1"/>
    </xf>
    <xf numFmtId="165" fontId="31" fillId="13" borderId="25" xfId="0" applyNumberFormat="1" applyFont="1" applyFill="1" applyBorder="1" applyAlignment="1">
      <alignment horizontal="center"/>
    </xf>
    <xf numFmtId="3" fontId="27" fillId="6" borderId="25" xfId="0" applyNumberFormat="1" applyFont="1" applyFill="1" applyBorder="1" applyAlignment="1" applyProtection="1">
      <alignment horizontal="center" vertical="center"/>
      <protection hidden="1"/>
    </xf>
    <xf numFmtId="176" fontId="31" fillId="13" borderId="25" xfId="0" applyNumberFormat="1" applyFont="1" applyFill="1" applyBorder="1" applyAlignment="1">
      <alignment horizontal="center"/>
    </xf>
    <xf numFmtId="3" fontId="27" fillId="6" borderId="39" xfId="0" applyNumberFormat="1" applyFont="1" applyFill="1" applyBorder="1" applyAlignment="1" applyProtection="1">
      <alignment horizontal="center" vertical="center"/>
      <protection hidden="1"/>
    </xf>
    <xf numFmtId="0" fontId="13" fillId="8" borderId="0" xfId="0" applyFont="1" applyFill="1" applyAlignment="1" applyProtection="1">
      <alignment horizontal="center" vertical="center"/>
      <protection hidden="1"/>
    </xf>
    <xf numFmtId="165" fontId="31" fillId="13" borderId="0" xfId="0" applyNumberFormat="1" applyFont="1" applyFill="1" applyAlignment="1">
      <alignment horizontal="center" vertical="center"/>
    </xf>
    <xf numFmtId="165" fontId="14" fillId="13" borderId="35" xfId="0" applyNumberFormat="1" applyFont="1" applyFill="1" applyBorder="1" applyAlignment="1">
      <alignment horizontal="left" vertical="top" wrapText="1"/>
    </xf>
    <xf numFmtId="0" fontId="64" fillId="0" borderId="0" xfId="0" applyFont="1"/>
    <xf numFmtId="165" fontId="0" fillId="0" borderId="0" xfId="0" applyNumberFormat="1"/>
    <xf numFmtId="176" fontId="0" fillId="0" borderId="0" xfId="0" applyNumberFormat="1"/>
    <xf numFmtId="0" fontId="15" fillId="7" borderId="25" xfId="0" applyFont="1" applyFill="1" applyBorder="1" applyAlignment="1">
      <alignment horizontal="center"/>
    </xf>
    <xf numFmtId="165" fontId="14" fillId="13" borderId="33" xfId="0" applyNumberFormat="1" applyFont="1" applyFill="1" applyBorder="1" applyAlignment="1">
      <alignment horizontal="center" vertical="top" wrapText="1"/>
    </xf>
    <xf numFmtId="0" fontId="17" fillId="8" borderId="39" xfId="0" applyFont="1" applyFill="1" applyBorder="1" applyAlignment="1" applyProtection="1">
      <alignment horizontal="center" vertical="center" wrapText="1"/>
      <protection hidden="1"/>
    </xf>
    <xf numFmtId="0" fontId="50" fillId="8" borderId="25" xfId="0" applyFont="1" applyFill="1" applyBorder="1" applyAlignment="1" applyProtection="1">
      <alignment horizontal="center" vertical="center" wrapText="1"/>
      <protection hidden="1"/>
    </xf>
    <xf numFmtId="171" fontId="23" fillId="3" borderId="25" xfId="1" applyNumberFormat="1" applyFont="1" applyFill="1" applyBorder="1" applyAlignment="1">
      <alignment horizontal="center" vertical="center"/>
    </xf>
    <xf numFmtId="171" fontId="5" fillId="3" borderId="25" xfId="1" applyNumberFormat="1" applyFont="1" applyFill="1" applyBorder="1" applyAlignment="1">
      <alignment horizontal="right" vertical="center"/>
    </xf>
    <xf numFmtId="171" fontId="27" fillId="3" borderId="25" xfId="0" applyNumberFormat="1" applyFont="1" applyFill="1" applyBorder="1" applyAlignment="1" applyProtection="1">
      <alignment horizontal="left" vertical="center"/>
      <protection hidden="1"/>
    </xf>
    <xf numFmtId="171" fontId="23" fillId="15" borderId="25" xfId="1" applyNumberFormat="1" applyFont="1" applyFill="1" applyBorder="1" applyAlignment="1">
      <alignment horizontal="center" vertical="center" wrapText="1"/>
    </xf>
    <xf numFmtId="171" fontId="5" fillId="15" borderId="25" xfId="1" applyNumberFormat="1" applyFont="1" applyFill="1" applyBorder="1" applyAlignment="1">
      <alignment horizontal="right" vertical="center" wrapText="1"/>
    </xf>
    <xf numFmtId="171" fontId="23" fillId="5" borderId="25" xfId="1" applyNumberFormat="1" applyFont="1" applyFill="1" applyBorder="1" applyAlignment="1">
      <alignment horizontal="center" vertical="center" wrapText="1"/>
    </xf>
    <xf numFmtId="171" fontId="5" fillId="5" borderId="25" xfId="1" applyNumberFormat="1" applyFont="1" applyFill="1" applyBorder="1" applyAlignment="1">
      <alignment horizontal="right" vertical="center" wrapText="1"/>
    </xf>
    <xf numFmtId="171" fontId="23" fillId="16" borderId="25" xfId="1" applyNumberFormat="1" applyFont="1" applyFill="1" applyBorder="1" applyAlignment="1">
      <alignment horizontal="center" vertical="center"/>
    </xf>
    <xf numFmtId="171" fontId="5" fillId="16" borderId="25" xfId="1" applyNumberFormat="1" applyFont="1" applyFill="1" applyBorder="1" applyAlignment="1">
      <alignment horizontal="right" vertical="center"/>
    </xf>
    <xf numFmtId="3" fontId="28" fillId="29" borderId="0" xfId="0" applyNumberFormat="1" applyFont="1" applyFill="1" applyAlignment="1" applyProtection="1">
      <alignment horizontal="center" vertical="center" wrapText="1"/>
      <protection hidden="1"/>
    </xf>
    <xf numFmtId="165" fontId="14" fillId="13" borderId="34" xfId="0" applyNumberFormat="1" applyFont="1" applyFill="1" applyBorder="1" applyAlignment="1">
      <alignment horizontal="center" vertical="top" wrapText="1"/>
    </xf>
    <xf numFmtId="165" fontId="14" fillId="13" borderId="31" xfId="0" applyNumberFormat="1" applyFont="1" applyFill="1" applyBorder="1" applyAlignment="1">
      <alignment horizontal="center" vertical="top" wrapText="1"/>
    </xf>
    <xf numFmtId="0" fontId="0" fillId="25" borderId="0" xfId="0" applyFill="1"/>
    <xf numFmtId="0" fontId="64" fillId="0" borderId="0" xfId="0" applyFont="1" applyAlignment="1">
      <alignment horizontal="center"/>
    </xf>
    <xf numFmtId="0" fontId="64" fillId="0" borderId="0" xfId="0" quotePrefix="1" applyFont="1" applyAlignment="1">
      <alignment horizontal="center"/>
    </xf>
    <xf numFmtId="3" fontId="21" fillId="8" borderId="0" xfId="0" applyNumberFormat="1" applyFont="1" applyFill="1" applyAlignment="1" applyProtection="1">
      <alignment horizontal="center" vertical="center" wrapText="1"/>
      <protection hidden="1"/>
    </xf>
    <xf numFmtId="165" fontId="14" fillId="13" borderId="0" xfId="0" applyNumberFormat="1" applyFont="1" applyFill="1" applyAlignment="1">
      <alignment horizontal="left" vertical="top" wrapText="1"/>
    </xf>
    <xf numFmtId="165" fontId="51" fillId="13" borderId="26" xfId="0" applyNumberFormat="1" applyFont="1" applyFill="1" applyBorder="1" applyAlignment="1">
      <alignment horizontal="left" vertical="top"/>
    </xf>
    <xf numFmtId="0" fontId="64" fillId="0" borderId="0" xfId="0" quotePrefix="1" applyFont="1"/>
    <xf numFmtId="0" fontId="53" fillId="0" borderId="0" xfId="0" applyFont="1"/>
    <xf numFmtId="0" fontId="65" fillId="0" borderId="0" xfId="0" applyFont="1"/>
    <xf numFmtId="3" fontId="0" fillId="0" borderId="0" xfId="0" applyNumberFormat="1"/>
    <xf numFmtId="0" fontId="15" fillId="25" borderId="0" xfId="0" applyFont="1" applyFill="1" applyAlignment="1">
      <alignment horizontal="center"/>
    </xf>
    <xf numFmtId="174" fontId="0" fillId="25" borderId="0" xfId="0" applyNumberFormat="1" applyFill="1"/>
    <xf numFmtId="1" fontId="12" fillId="3" borderId="25" xfId="0" applyNumberFormat="1" applyFont="1" applyFill="1" applyBorder="1" applyAlignment="1" applyProtection="1">
      <alignment horizontal="center" vertical="center"/>
      <protection hidden="1"/>
    </xf>
    <xf numFmtId="1" fontId="12" fillId="4" borderId="25" xfId="0" applyNumberFormat="1" applyFont="1" applyFill="1" applyBorder="1" applyAlignment="1" applyProtection="1">
      <alignment horizontal="center" vertical="center"/>
      <protection hidden="1"/>
    </xf>
    <xf numFmtId="1" fontId="12" fillId="5" borderId="25" xfId="0" applyNumberFormat="1" applyFont="1" applyFill="1" applyBorder="1" applyAlignment="1" applyProtection="1">
      <alignment horizontal="center" vertical="center"/>
      <protection hidden="1"/>
    </xf>
    <xf numFmtId="1" fontId="12" fillId="6" borderId="25" xfId="0" applyNumberFormat="1" applyFont="1" applyFill="1" applyBorder="1" applyAlignment="1" applyProtection="1">
      <alignment horizontal="center" vertical="center"/>
      <protection hidden="1"/>
    </xf>
    <xf numFmtId="165" fontId="0" fillId="25" borderId="0" xfId="0" applyNumberFormat="1" applyFill="1"/>
    <xf numFmtId="176" fontId="0" fillId="25" borderId="0" xfId="0" applyNumberFormat="1" applyFill="1"/>
    <xf numFmtId="165" fontId="26" fillId="13" borderId="25" xfId="0" applyNumberFormat="1" applyFont="1" applyFill="1" applyBorder="1" applyAlignment="1">
      <alignment horizontal="center" vertical="top"/>
    </xf>
    <xf numFmtId="0" fontId="17" fillId="8" borderId="28" xfId="0" applyFont="1" applyFill="1" applyBorder="1" applyAlignment="1" applyProtection="1">
      <alignment horizontal="center" vertical="center"/>
      <protection hidden="1"/>
    </xf>
    <xf numFmtId="0" fontId="60" fillId="16" borderId="25" xfId="0" applyFont="1" applyFill="1" applyBorder="1" applyAlignment="1">
      <alignment horizontal="center" vertical="center"/>
    </xf>
    <xf numFmtId="2" fontId="32" fillId="16" borderId="25" xfId="0" applyNumberFormat="1" applyFont="1" applyFill="1" applyBorder="1" applyAlignment="1">
      <alignment horizontal="center" vertical="center"/>
    </xf>
    <xf numFmtId="0" fontId="15" fillId="7" borderId="27" xfId="0" applyFont="1" applyFill="1" applyBorder="1" applyAlignment="1">
      <alignment horizontal="left"/>
    </xf>
    <xf numFmtId="0" fontId="60" fillId="5" borderId="25" xfId="0" applyFont="1" applyFill="1" applyBorder="1" applyAlignment="1">
      <alignment horizontal="center" vertical="center" wrapText="1"/>
    </xf>
    <xf numFmtId="2" fontId="32" fillId="5" borderId="25" xfId="0" applyNumberFormat="1" applyFont="1" applyFill="1" applyBorder="1" applyAlignment="1">
      <alignment horizontal="center" vertical="center" wrapText="1"/>
    </xf>
    <xf numFmtId="0" fontId="60" fillId="15" borderId="25" xfId="0" applyFont="1" applyFill="1" applyBorder="1" applyAlignment="1">
      <alignment horizontal="center" vertical="center" wrapText="1"/>
    </xf>
    <xf numFmtId="2" fontId="32" fillId="15" borderId="25" xfId="0" applyNumberFormat="1" applyFont="1" applyFill="1" applyBorder="1" applyAlignment="1">
      <alignment horizontal="center" vertical="center" wrapText="1"/>
    </xf>
    <xf numFmtId="0" fontId="60" fillId="3" borderId="25" xfId="0" applyFont="1" applyFill="1" applyBorder="1" applyAlignment="1">
      <alignment horizontal="center" vertical="center"/>
    </xf>
    <xf numFmtId="2" fontId="32" fillId="3" borderId="25" xfId="0" applyNumberFormat="1" applyFont="1" applyFill="1" applyBorder="1" applyAlignment="1">
      <alignment horizontal="center" vertical="center"/>
    </xf>
    <xf numFmtId="165" fontId="31" fillId="13" borderId="34" xfId="0" applyNumberFormat="1" applyFont="1" applyFill="1" applyBorder="1" applyAlignment="1">
      <alignment horizontal="center" vertical="center"/>
    </xf>
    <xf numFmtId="165" fontId="12" fillId="3" borderId="25" xfId="1" applyFont="1" applyFill="1" applyBorder="1" applyAlignment="1" applyProtection="1">
      <alignment horizontal="center" vertical="center"/>
      <protection hidden="1"/>
    </xf>
    <xf numFmtId="165" fontId="12" fillId="4" borderId="25" xfId="1" applyFont="1" applyFill="1" applyBorder="1" applyAlignment="1" applyProtection="1">
      <alignment horizontal="center" vertical="center"/>
      <protection hidden="1"/>
    </xf>
    <xf numFmtId="165" fontId="12" fillId="5" borderId="25" xfId="1" applyFont="1" applyFill="1" applyBorder="1" applyAlignment="1" applyProtection="1">
      <alignment horizontal="center" vertical="center"/>
      <protection hidden="1"/>
    </xf>
    <xf numFmtId="165" fontId="12" fillId="6" borderId="25" xfId="1" applyFont="1" applyFill="1" applyBorder="1" applyAlignment="1" applyProtection="1">
      <alignment horizontal="center" vertical="center"/>
      <protection hidden="1"/>
    </xf>
    <xf numFmtId="176" fontId="31" fillId="13" borderId="0" xfId="0" applyNumberFormat="1" applyFont="1" applyFill="1" applyAlignment="1">
      <alignment horizontal="centerContinuous"/>
    </xf>
    <xf numFmtId="174" fontId="27" fillId="18" borderId="41" xfId="0" applyNumberFormat="1" applyFont="1" applyFill="1" applyBorder="1" applyAlignment="1" applyProtection="1">
      <alignment horizontal="center" vertical="center"/>
      <protection hidden="1"/>
    </xf>
    <xf numFmtId="171" fontId="27" fillId="18" borderId="37" xfId="0" applyNumberFormat="1" applyFont="1" applyFill="1" applyBorder="1" applyAlignment="1" applyProtection="1">
      <alignment horizontal="center" vertical="center"/>
      <protection hidden="1"/>
    </xf>
    <xf numFmtId="171" fontId="27" fillId="26" borderId="37" xfId="0" applyNumberFormat="1" applyFont="1" applyFill="1" applyBorder="1" applyAlignment="1" applyProtection="1">
      <alignment horizontal="center" vertical="center"/>
      <protection hidden="1"/>
    </xf>
    <xf numFmtId="171" fontId="27" fillId="20" borderId="37" xfId="0" applyNumberFormat="1" applyFont="1" applyFill="1" applyBorder="1" applyAlignment="1" applyProtection="1">
      <alignment horizontal="center" vertical="center"/>
      <protection hidden="1"/>
    </xf>
    <xf numFmtId="171" fontId="27" fillId="27" borderId="37" xfId="0" applyNumberFormat="1" applyFont="1" applyFill="1" applyBorder="1" applyAlignment="1" applyProtection="1">
      <alignment horizontal="center" vertical="center"/>
      <protection hidden="1"/>
    </xf>
    <xf numFmtId="171" fontId="27" fillId="27" borderId="38" xfId="0" applyNumberFormat="1" applyFont="1" applyFill="1" applyBorder="1" applyAlignment="1" applyProtection="1">
      <alignment horizontal="center" vertical="center"/>
      <protection hidden="1"/>
    </xf>
    <xf numFmtId="3" fontId="52" fillId="3" borderId="25" xfId="0" applyNumberFormat="1" applyFont="1" applyFill="1" applyBorder="1" applyAlignment="1" applyProtection="1">
      <alignment horizontal="center" vertical="center"/>
      <protection hidden="1"/>
    </xf>
    <xf numFmtId="3" fontId="52" fillId="4" borderId="25" xfId="0" applyNumberFormat="1" applyFont="1" applyFill="1" applyBorder="1" applyAlignment="1" applyProtection="1">
      <alignment horizontal="center" vertical="center"/>
      <protection hidden="1"/>
    </xf>
    <xf numFmtId="3" fontId="52" fillId="5" borderId="25" xfId="0" applyNumberFormat="1" applyFont="1" applyFill="1" applyBorder="1" applyAlignment="1" applyProtection="1">
      <alignment horizontal="center" vertical="center"/>
      <protection hidden="1"/>
    </xf>
    <xf numFmtId="3" fontId="52" fillId="6" borderId="25" xfId="0" applyNumberFormat="1" applyFont="1" applyFill="1" applyBorder="1" applyAlignment="1" applyProtection="1">
      <alignment horizontal="center" vertical="center"/>
      <protection hidden="1"/>
    </xf>
    <xf numFmtId="3" fontId="52" fillId="6" borderId="39" xfId="0" applyNumberFormat="1" applyFont="1" applyFill="1" applyBorder="1" applyAlignment="1" applyProtection="1">
      <alignment horizontal="center" vertical="center"/>
      <protection hidden="1"/>
    </xf>
    <xf numFmtId="174" fontId="52" fillId="3" borderId="25" xfId="0" applyNumberFormat="1" applyFont="1" applyFill="1" applyBorder="1" applyAlignment="1" applyProtection="1">
      <alignment horizontal="center" vertical="center"/>
      <protection hidden="1"/>
    </xf>
    <xf numFmtId="171" fontId="52" fillId="3" borderId="25" xfId="0" applyNumberFormat="1" applyFont="1" applyFill="1" applyBorder="1" applyAlignment="1" applyProtection="1">
      <alignment horizontal="center" vertical="center"/>
      <protection hidden="1"/>
    </xf>
    <xf numFmtId="171" fontId="52" fillId="4" borderId="25" xfId="0" applyNumberFormat="1" applyFont="1" applyFill="1" applyBorder="1" applyAlignment="1" applyProtection="1">
      <alignment horizontal="center" vertical="center"/>
      <protection hidden="1"/>
    </xf>
    <xf numFmtId="171" fontId="52" fillId="5" borderId="25" xfId="0" applyNumberFormat="1" applyFont="1" applyFill="1" applyBorder="1" applyAlignment="1" applyProtection="1">
      <alignment horizontal="center" vertical="center"/>
      <protection hidden="1"/>
    </xf>
    <xf numFmtId="171" fontId="52" fillId="6" borderId="25" xfId="0" applyNumberFormat="1" applyFont="1" applyFill="1" applyBorder="1" applyAlignment="1" applyProtection="1">
      <alignment horizontal="center" vertical="center"/>
      <protection hidden="1"/>
    </xf>
    <xf numFmtId="171" fontId="52" fillId="6" borderId="39" xfId="0" applyNumberFormat="1" applyFont="1" applyFill="1" applyBorder="1" applyAlignment="1" applyProtection="1">
      <alignment horizontal="center" vertical="center"/>
      <protection hidden="1"/>
    </xf>
    <xf numFmtId="165" fontId="51" fillId="13" borderId="28" xfId="0" applyNumberFormat="1" applyFont="1" applyFill="1" applyBorder="1" applyAlignment="1">
      <alignment horizontal="left" vertical="top"/>
    </xf>
    <xf numFmtId="0" fontId="15" fillId="0" borderId="0" xfId="0" applyFont="1" applyAlignment="1">
      <alignment horizontal="center"/>
    </xf>
    <xf numFmtId="165" fontId="31" fillId="30" borderId="0" xfId="0" applyNumberFormat="1" applyFont="1" applyFill="1" applyAlignment="1">
      <alignment horizontal="center" vertical="center"/>
    </xf>
    <xf numFmtId="165" fontId="31" fillId="13" borderId="31" xfId="0" applyNumberFormat="1" applyFont="1" applyFill="1" applyBorder="1" applyAlignment="1">
      <alignment horizontal="center"/>
    </xf>
    <xf numFmtId="165" fontId="31" fillId="13" borderId="30" xfId="0" applyNumberFormat="1" applyFont="1" applyFill="1" applyBorder="1" applyAlignment="1">
      <alignment horizontal="center"/>
    </xf>
    <xf numFmtId="165" fontId="31" fillId="30" borderId="0" xfId="0" applyNumberFormat="1" applyFont="1" applyFill="1" applyAlignment="1">
      <alignment horizontal="center"/>
    </xf>
    <xf numFmtId="165" fontId="14" fillId="30" borderId="0" xfId="0" applyNumberFormat="1" applyFont="1" applyFill="1" applyAlignment="1">
      <alignment horizontal="left" vertical="top" wrapText="1"/>
    </xf>
    <xf numFmtId="165" fontId="14" fillId="30" borderId="0" xfId="0" applyNumberFormat="1" applyFont="1" applyFill="1" applyAlignment="1">
      <alignment horizontal="center" vertical="top" wrapText="1"/>
    </xf>
    <xf numFmtId="0" fontId="15" fillId="7" borderId="31" xfId="0" applyFont="1" applyFill="1" applyBorder="1" applyAlignment="1">
      <alignment horizontal="center"/>
    </xf>
    <xf numFmtId="0" fontId="15" fillId="7" borderId="38" xfId="0" applyFont="1" applyFill="1" applyBorder="1" applyAlignment="1">
      <alignment horizontal="center"/>
    </xf>
    <xf numFmtId="0" fontId="13" fillId="25" borderId="0" xfId="0" applyFont="1" applyFill="1" applyAlignment="1">
      <alignment horizontal="center" wrapText="1"/>
    </xf>
    <xf numFmtId="165" fontId="26" fillId="30" borderId="0" xfId="0" applyNumberFormat="1" applyFont="1" applyFill="1" applyAlignment="1">
      <alignment horizontal="center" vertical="top"/>
    </xf>
    <xf numFmtId="165" fontId="26" fillId="13" borderId="39" xfId="0" applyNumberFormat="1" applyFont="1" applyFill="1" applyBorder="1" applyAlignment="1">
      <alignment horizontal="center" vertical="top"/>
    </xf>
    <xf numFmtId="0" fontId="15" fillId="7" borderId="30" xfId="0" applyFont="1" applyFill="1" applyBorder="1" applyAlignment="1">
      <alignment horizontal="center"/>
    </xf>
    <xf numFmtId="0" fontId="0" fillId="0" borderId="0" xfId="0" applyAlignment="1">
      <alignment wrapText="1"/>
    </xf>
    <xf numFmtId="0" fontId="29" fillId="14" borderId="41" xfId="0" applyFont="1" applyFill="1" applyBorder="1" applyAlignment="1">
      <alignment horizontal="center" vertical="center"/>
    </xf>
    <xf numFmtId="0" fontId="29" fillId="14" borderId="41" xfId="0" applyFont="1" applyFill="1" applyBorder="1" applyAlignment="1">
      <alignment horizontal="center" vertical="center" wrapText="1"/>
    </xf>
    <xf numFmtId="173" fontId="32" fillId="3" borderId="41" xfId="0" applyNumberFormat="1" applyFont="1" applyFill="1" applyBorder="1" applyAlignment="1">
      <alignment horizontal="center" vertical="center"/>
    </xf>
    <xf numFmtId="173" fontId="32" fillId="15" borderId="41" xfId="0" applyNumberFormat="1" applyFont="1" applyFill="1" applyBorder="1" applyAlignment="1">
      <alignment horizontal="center" vertical="center" wrapText="1"/>
    </xf>
    <xf numFmtId="173" fontId="32" fillId="5" borderId="41" xfId="0" applyNumberFormat="1" applyFont="1" applyFill="1" applyBorder="1" applyAlignment="1">
      <alignment horizontal="center" vertical="center" wrapText="1"/>
    </xf>
    <xf numFmtId="173" fontId="32" fillId="16" borderId="41" xfId="0" applyNumberFormat="1" applyFont="1" applyFill="1" applyBorder="1" applyAlignment="1">
      <alignment horizontal="center" vertical="center"/>
    </xf>
    <xf numFmtId="0" fontId="21" fillId="14" borderId="41" xfId="0" applyFont="1" applyFill="1" applyBorder="1" applyAlignment="1">
      <alignment horizontal="center" vertical="center" wrapText="1"/>
    </xf>
    <xf numFmtId="173" fontId="33" fillId="3" borderId="41" xfId="0" applyNumberFormat="1" applyFont="1" applyFill="1" applyBorder="1" applyAlignment="1">
      <alignment horizontal="center" vertical="center"/>
    </xf>
    <xf numFmtId="9" fontId="52" fillId="31" borderId="41" xfId="0" applyNumberFormat="1" applyFont="1" applyFill="1" applyBorder="1" applyAlignment="1">
      <alignment horizontal="center" vertical="center"/>
    </xf>
    <xf numFmtId="0" fontId="25" fillId="13" borderId="35" xfId="0" applyFont="1" applyFill="1" applyBorder="1" applyAlignment="1">
      <alignment horizontal="center" vertical="center"/>
    </xf>
    <xf numFmtId="0" fontId="69" fillId="19" borderId="41" xfId="0" applyFont="1" applyFill="1" applyBorder="1" applyAlignment="1">
      <alignment horizontal="center" vertical="center" wrapText="1"/>
    </xf>
    <xf numFmtId="173" fontId="69" fillId="18" borderId="41" xfId="0" applyNumberFormat="1" applyFont="1" applyFill="1" applyBorder="1" applyAlignment="1">
      <alignment horizontal="center" vertical="center" wrapText="1"/>
    </xf>
    <xf numFmtId="0" fontId="31" fillId="17" borderId="41" xfId="0" applyFont="1" applyFill="1" applyBorder="1" applyAlignment="1">
      <alignment horizontal="center" vertical="center" wrapText="1"/>
    </xf>
    <xf numFmtId="173" fontId="70" fillId="18" borderId="27" xfId="0" applyNumberFormat="1" applyFont="1" applyFill="1" applyBorder="1" applyAlignment="1">
      <alignment horizontal="center" vertical="center" wrapText="1"/>
    </xf>
    <xf numFmtId="0" fontId="69" fillId="18" borderId="27" xfId="0" applyFont="1" applyFill="1" applyBorder="1" applyAlignment="1">
      <alignment horizontal="center" vertical="center" wrapText="1"/>
    </xf>
    <xf numFmtId="0" fontId="69" fillId="18" borderId="41" xfId="0" applyFont="1" applyFill="1" applyBorder="1" applyAlignment="1">
      <alignment horizontal="center" vertical="center" wrapText="1"/>
    </xf>
    <xf numFmtId="0" fontId="34" fillId="17" borderId="41" xfId="0" applyFont="1" applyFill="1" applyBorder="1" applyAlignment="1">
      <alignment horizontal="center" vertical="center" wrapText="1"/>
    </xf>
    <xf numFmtId="173" fontId="70" fillId="19" borderId="41" xfId="0" applyNumberFormat="1" applyFont="1" applyFill="1" applyBorder="1" applyAlignment="1">
      <alignment horizontal="center" vertical="center" wrapText="1"/>
    </xf>
    <xf numFmtId="0" fontId="33" fillId="15" borderId="41" xfId="0" applyFont="1" applyFill="1" applyBorder="1" applyAlignment="1">
      <alignment horizontal="center" vertical="center" wrapText="1"/>
    </xf>
    <xf numFmtId="0" fontId="70" fillId="5" borderId="41" xfId="0" applyFont="1" applyFill="1" applyBorder="1" applyAlignment="1" applyProtection="1">
      <alignment horizontal="center" vertical="center"/>
      <protection hidden="1"/>
    </xf>
    <xf numFmtId="0" fontId="70" fillId="6" borderId="41" xfId="0" applyFont="1" applyFill="1" applyBorder="1" applyAlignment="1" applyProtection="1">
      <alignment horizontal="center" vertical="center"/>
      <protection hidden="1"/>
    </xf>
    <xf numFmtId="0" fontId="50" fillId="14" borderId="41" xfId="0" applyFont="1" applyFill="1" applyBorder="1" applyAlignment="1">
      <alignment horizontal="center" vertical="center" wrapText="1"/>
    </xf>
    <xf numFmtId="0" fontId="31" fillId="13" borderId="35" xfId="0" applyFont="1" applyFill="1" applyBorder="1" applyAlignment="1">
      <alignment horizontal="center" vertical="center"/>
    </xf>
    <xf numFmtId="0" fontId="34" fillId="13" borderId="35" xfId="0" applyFont="1" applyFill="1" applyBorder="1" applyAlignment="1">
      <alignment horizontal="center" vertical="center"/>
    </xf>
    <xf numFmtId="0" fontId="73" fillId="0" borderId="0" xfId="0" applyFont="1"/>
    <xf numFmtId="0" fontId="74" fillId="7" borderId="41" xfId="0" applyFont="1" applyFill="1" applyBorder="1" applyAlignment="1">
      <alignment horizontal="center" vertical="center"/>
    </xf>
    <xf numFmtId="0" fontId="9" fillId="2" borderId="41" xfId="0" applyFont="1" applyFill="1" applyBorder="1" applyAlignment="1" applyProtection="1">
      <alignment horizontal="center" vertical="center" wrapText="1"/>
      <protection hidden="1"/>
    </xf>
    <xf numFmtId="0" fontId="11" fillId="3" borderId="41" xfId="0" applyFont="1" applyFill="1" applyBorder="1" applyAlignment="1" applyProtection="1">
      <alignment horizontal="center" vertical="center"/>
      <protection hidden="1"/>
    </xf>
    <xf numFmtId="0" fontId="30" fillId="3" borderId="41" xfId="0" applyFont="1" applyFill="1" applyBorder="1" applyAlignment="1" applyProtection="1">
      <alignment horizontal="center" vertical="center"/>
      <protection hidden="1"/>
    </xf>
    <xf numFmtId="3" fontId="11" fillId="3" borderId="41" xfId="0" applyNumberFormat="1" applyFont="1" applyFill="1" applyBorder="1" applyAlignment="1" applyProtection="1">
      <alignment horizontal="center" vertical="center" wrapText="1"/>
      <protection hidden="1"/>
    </xf>
    <xf numFmtId="0" fontId="75" fillId="3" borderId="41" xfId="0" applyFont="1" applyFill="1" applyBorder="1" applyAlignment="1" applyProtection="1">
      <alignment horizontal="center" vertical="center"/>
      <protection hidden="1"/>
    </xf>
    <xf numFmtId="0" fontId="11" fillId="3" borderId="41" xfId="0" applyFont="1" applyFill="1" applyBorder="1" applyAlignment="1" applyProtection="1">
      <alignment horizontal="center" vertical="center" wrapText="1"/>
      <protection hidden="1"/>
    </xf>
    <xf numFmtId="0" fontId="76" fillId="3" borderId="41" xfId="0" applyFont="1" applyFill="1" applyBorder="1" applyAlignment="1" applyProtection="1">
      <alignment horizontal="center" vertical="center"/>
      <protection hidden="1"/>
    </xf>
    <xf numFmtId="0" fontId="11" fillId="4" borderId="41" xfId="0" applyFont="1" applyFill="1" applyBorder="1" applyAlignment="1" applyProtection="1">
      <alignment horizontal="center" vertical="center"/>
      <protection hidden="1"/>
    </xf>
    <xf numFmtId="0" fontId="30" fillId="4" borderId="41" xfId="0" applyFont="1" applyFill="1" applyBorder="1" applyAlignment="1" applyProtection="1">
      <alignment horizontal="center" vertical="center"/>
      <protection hidden="1"/>
    </xf>
    <xf numFmtId="3" fontId="11" fillId="4" borderId="41" xfId="0" applyNumberFormat="1" applyFont="1" applyFill="1" applyBorder="1" applyAlignment="1" applyProtection="1">
      <alignment horizontal="center" vertical="center" wrapText="1"/>
      <protection hidden="1"/>
    </xf>
    <xf numFmtId="0" fontId="75" fillId="4" borderId="41" xfId="0" applyFont="1" applyFill="1" applyBorder="1" applyAlignment="1" applyProtection="1">
      <alignment horizontal="center" vertical="center"/>
      <protection hidden="1"/>
    </xf>
    <xf numFmtId="0" fontId="11" fillId="4" borderId="41" xfId="0" applyFont="1" applyFill="1" applyBorder="1" applyAlignment="1" applyProtection="1">
      <alignment horizontal="center" vertical="center" wrapText="1"/>
      <protection hidden="1"/>
    </xf>
    <xf numFmtId="0" fontId="76" fillId="4" borderId="41" xfId="0" applyFont="1" applyFill="1" applyBorder="1" applyAlignment="1" applyProtection="1">
      <alignment horizontal="center" vertical="center"/>
      <protection hidden="1"/>
    </xf>
    <xf numFmtId="0" fontId="11" fillId="5" borderId="41" xfId="0" applyFont="1" applyFill="1" applyBorder="1" applyAlignment="1" applyProtection="1">
      <alignment horizontal="center" vertical="center"/>
      <protection hidden="1"/>
    </xf>
    <xf numFmtId="0" fontId="30" fillId="5" borderId="41" xfId="0" applyFont="1" applyFill="1" applyBorder="1" applyAlignment="1" applyProtection="1">
      <alignment horizontal="center" vertical="center"/>
      <protection hidden="1"/>
    </xf>
    <xf numFmtId="3" fontId="11" fillId="5" borderId="41" xfId="0" applyNumberFormat="1" applyFont="1" applyFill="1" applyBorder="1" applyAlignment="1" applyProtection="1">
      <alignment horizontal="center" vertical="center" wrapText="1"/>
      <protection hidden="1"/>
    </xf>
    <xf numFmtId="0" fontId="75" fillId="5" borderId="41" xfId="0" applyFont="1" applyFill="1" applyBorder="1" applyAlignment="1" applyProtection="1">
      <alignment horizontal="center" vertical="center" wrapText="1"/>
      <protection hidden="1"/>
    </xf>
    <xf numFmtId="0" fontId="11" fillId="5" borderId="41" xfId="0" applyFont="1" applyFill="1" applyBorder="1" applyAlignment="1" applyProtection="1">
      <alignment horizontal="center" vertical="center" wrapText="1"/>
      <protection hidden="1"/>
    </xf>
    <xf numFmtId="0" fontId="76" fillId="5" borderId="41" xfId="0" applyFont="1" applyFill="1" applyBorder="1" applyAlignment="1" applyProtection="1">
      <alignment horizontal="center" vertical="center" wrapText="1"/>
      <protection hidden="1"/>
    </xf>
    <xf numFmtId="0" fontId="11" fillId="6" borderId="41" xfId="0" applyFont="1" applyFill="1" applyBorder="1" applyAlignment="1" applyProtection="1">
      <alignment horizontal="center" vertical="center"/>
      <protection hidden="1"/>
    </xf>
    <xf numFmtId="0" fontId="30" fillId="6" borderId="41" xfId="0" applyFont="1" applyFill="1" applyBorder="1" applyAlignment="1" applyProtection="1">
      <alignment horizontal="center" vertical="center"/>
      <protection hidden="1"/>
    </xf>
    <xf numFmtId="3" fontId="11" fillId="6" borderId="41" xfId="0" applyNumberFormat="1" applyFont="1" applyFill="1" applyBorder="1" applyAlignment="1" applyProtection="1">
      <alignment horizontal="center" vertical="center" wrapText="1"/>
      <protection hidden="1"/>
    </xf>
    <xf numFmtId="0" fontId="75" fillId="6" borderId="41" xfId="0" applyFont="1" applyFill="1" applyBorder="1" applyAlignment="1" applyProtection="1">
      <alignment horizontal="center" vertical="center" wrapText="1"/>
      <protection hidden="1"/>
    </xf>
    <xf numFmtId="0" fontId="11" fillId="6" borderId="41" xfId="0" applyFont="1" applyFill="1" applyBorder="1" applyAlignment="1" applyProtection="1">
      <alignment horizontal="center" vertical="center" wrapText="1"/>
      <protection hidden="1"/>
    </xf>
    <xf numFmtId="0" fontId="76" fillId="6" borderId="41" xfId="0" applyFont="1" applyFill="1" applyBorder="1" applyAlignment="1" applyProtection="1">
      <alignment horizontal="center" vertical="center" wrapText="1"/>
      <protection hidden="1"/>
    </xf>
    <xf numFmtId="0" fontId="0" fillId="0" borderId="0" xfId="0" applyAlignment="1">
      <alignment horizontal="center" vertical="center"/>
    </xf>
    <xf numFmtId="0" fontId="77" fillId="32" borderId="46" xfId="0" applyFont="1" applyFill="1" applyBorder="1" applyAlignment="1">
      <alignment horizontal="center" vertical="top"/>
    </xf>
    <xf numFmtId="0" fontId="78" fillId="32" borderId="46" xfId="0" applyFont="1" applyFill="1" applyBorder="1" applyAlignment="1">
      <alignment horizontal="center" vertical="top"/>
    </xf>
    <xf numFmtId="0" fontId="79" fillId="32" borderId="46" xfId="0" applyFont="1" applyFill="1" applyBorder="1" applyAlignment="1">
      <alignment horizontal="center" vertical="center"/>
    </xf>
    <xf numFmtId="0" fontId="80" fillId="32" borderId="46" xfId="0" applyFont="1" applyFill="1" applyBorder="1" applyAlignment="1">
      <alignment horizontal="center" vertical="center"/>
    </xf>
    <xf numFmtId="0" fontId="77" fillId="32" borderId="7" xfId="0" applyFont="1" applyFill="1" applyBorder="1" applyAlignment="1">
      <alignment horizontal="center" vertical="center" wrapText="1"/>
    </xf>
    <xf numFmtId="0" fontId="74" fillId="7" borderId="2" xfId="0" applyFont="1" applyFill="1" applyBorder="1" applyAlignment="1">
      <alignment horizontal="center" vertical="center"/>
    </xf>
    <xf numFmtId="0" fontId="74" fillId="7" borderId="0" xfId="0" applyFont="1" applyFill="1" applyAlignment="1">
      <alignment horizontal="center" vertical="center"/>
    </xf>
    <xf numFmtId="3" fontId="13" fillId="2" borderId="59" xfId="0" applyNumberFormat="1" applyFont="1" applyFill="1" applyBorder="1" applyAlignment="1" applyProtection="1">
      <alignment horizontal="centerContinuous" vertical="center"/>
      <protection hidden="1"/>
    </xf>
    <xf numFmtId="0" fontId="10" fillId="2" borderId="60" xfId="0" applyFont="1" applyFill="1" applyBorder="1" applyAlignment="1" applyProtection="1">
      <alignment horizontal="centerContinuous" vertical="center"/>
      <protection hidden="1"/>
    </xf>
    <xf numFmtId="0" fontId="26" fillId="33" borderId="43" xfId="0" applyFont="1" applyFill="1" applyBorder="1" applyAlignment="1">
      <alignment horizontal="center" vertical="center"/>
    </xf>
    <xf numFmtId="0" fontId="26" fillId="33" borderId="43" xfId="0" applyFont="1" applyFill="1" applyBorder="1" applyAlignment="1">
      <alignment horizontal="center" vertical="center" wrapText="1"/>
    </xf>
    <xf numFmtId="0" fontId="81" fillId="2" borderId="51" xfId="0" applyFont="1" applyFill="1" applyBorder="1" applyAlignment="1">
      <alignment horizontal="center" vertical="center" wrapText="1"/>
    </xf>
    <xf numFmtId="0" fontId="9" fillId="2" borderId="51" xfId="0" applyFont="1" applyFill="1" applyBorder="1" applyAlignment="1" applyProtection="1">
      <alignment horizontal="center" vertical="center" wrapText="1"/>
      <protection hidden="1"/>
    </xf>
    <xf numFmtId="0" fontId="9" fillId="2" borderId="61" xfId="0" applyFont="1" applyFill="1" applyBorder="1" applyAlignment="1" applyProtection="1">
      <alignment horizontal="center" vertical="center" wrapText="1"/>
      <protection hidden="1"/>
    </xf>
    <xf numFmtId="0" fontId="81" fillId="2" borderId="61" xfId="0" applyFont="1" applyFill="1" applyBorder="1" applyAlignment="1">
      <alignment horizontal="center" vertical="center" wrapText="1"/>
    </xf>
    <xf numFmtId="0" fontId="82" fillId="34" borderId="46" xfId="0" applyFont="1" applyFill="1" applyBorder="1" applyAlignment="1">
      <alignment horizontal="center" vertical="center"/>
    </xf>
    <xf numFmtId="0" fontId="82" fillId="34" borderId="49" xfId="0" applyFont="1" applyFill="1" applyBorder="1" applyAlignment="1">
      <alignment horizontal="center" vertical="center"/>
    </xf>
    <xf numFmtId="0" fontId="82" fillId="34" borderId="48" xfId="0" applyFont="1" applyFill="1" applyBorder="1" applyAlignment="1">
      <alignment horizontal="center" vertical="center"/>
    </xf>
    <xf numFmtId="0" fontId="83" fillId="34" borderId="48" xfId="0" applyFont="1" applyFill="1" applyBorder="1" applyAlignment="1">
      <alignment horizontal="center" vertical="center"/>
    </xf>
    <xf numFmtId="0" fontId="82" fillId="32" borderId="46" xfId="0" applyFont="1" applyFill="1" applyBorder="1" applyAlignment="1">
      <alignment horizontal="center" vertical="center"/>
    </xf>
    <xf numFmtId="0" fontId="82" fillId="32" borderId="49" xfId="0" applyFont="1" applyFill="1" applyBorder="1" applyAlignment="1">
      <alignment horizontal="center" vertical="center"/>
    </xf>
    <xf numFmtId="0" fontId="82" fillId="32" borderId="48" xfId="0" applyFont="1" applyFill="1" applyBorder="1" applyAlignment="1">
      <alignment horizontal="center" vertical="center"/>
    </xf>
    <xf numFmtId="0" fontId="83" fillId="32" borderId="48" xfId="0" applyFont="1" applyFill="1" applyBorder="1" applyAlignment="1">
      <alignment horizontal="center" vertical="center"/>
    </xf>
    <xf numFmtId="0" fontId="82" fillId="35" borderId="46" xfId="0" applyFont="1" applyFill="1" applyBorder="1" applyAlignment="1">
      <alignment horizontal="center" vertical="center"/>
    </xf>
    <xf numFmtId="0" fontId="82" fillId="35" borderId="49" xfId="0" applyFont="1" applyFill="1" applyBorder="1" applyAlignment="1">
      <alignment horizontal="center" vertical="center"/>
    </xf>
    <xf numFmtId="0" fontId="82" fillId="35" borderId="48" xfId="0" applyFont="1" applyFill="1" applyBorder="1" applyAlignment="1">
      <alignment horizontal="center" vertical="center"/>
    </xf>
    <xf numFmtId="0" fontId="83" fillId="35" borderId="48" xfId="0" applyFont="1" applyFill="1" applyBorder="1" applyAlignment="1">
      <alignment horizontal="center" vertical="center"/>
    </xf>
    <xf numFmtId="3" fontId="60" fillId="0" borderId="0" xfId="0" applyNumberFormat="1" applyFont="1"/>
    <xf numFmtId="0" fontId="84" fillId="32" borderId="62" xfId="0" applyFont="1" applyFill="1" applyBorder="1" applyAlignment="1">
      <alignment horizontal="center" vertical="center"/>
    </xf>
    <xf numFmtId="0" fontId="79" fillId="32" borderId="64" xfId="0" applyFont="1" applyFill="1" applyBorder="1" applyAlignment="1">
      <alignment horizontal="center" vertical="top"/>
    </xf>
    <xf numFmtId="0" fontId="77" fillId="32" borderId="65" xfId="0" applyFont="1" applyFill="1" applyBorder="1" applyAlignment="1">
      <alignment horizontal="center" vertical="top"/>
    </xf>
    <xf numFmtId="0" fontId="77" fillId="32" borderId="65" xfId="0" applyFont="1" applyFill="1" applyBorder="1" applyAlignment="1">
      <alignment horizontal="center" vertical="top" wrapText="1"/>
    </xf>
    <xf numFmtId="173" fontId="33" fillId="5" borderId="39" xfId="0" applyNumberFormat="1" applyFont="1" applyFill="1" applyBorder="1" applyAlignment="1">
      <alignment horizontal="center" vertical="center" wrapText="1"/>
    </xf>
    <xf numFmtId="173" fontId="33" fillId="5" borderId="38" xfId="0" applyNumberFormat="1" applyFont="1" applyFill="1" applyBorder="1" applyAlignment="1">
      <alignment horizontal="center" vertical="center" wrapText="1"/>
    </xf>
    <xf numFmtId="173" fontId="33" fillId="5" borderId="37" xfId="0" applyNumberFormat="1" applyFont="1" applyFill="1" applyBorder="1" applyAlignment="1">
      <alignment horizontal="center" vertical="center" wrapText="1"/>
    </xf>
    <xf numFmtId="2" fontId="33" fillId="16" borderId="39" xfId="0" applyNumberFormat="1" applyFont="1" applyFill="1" applyBorder="1" applyAlignment="1">
      <alignment horizontal="center" vertical="center"/>
    </xf>
    <xf numFmtId="2" fontId="33" fillId="16" borderId="38" xfId="0" applyNumberFormat="1" applyFont="1" applyFill="1" applyBorder="1" applyAlignment="1">
      <alignment horizontal="center" vertical="center"/>
    </xf>
    <xf numFmtId="2" fontId="33" fillId="16" borderId="37" xfId="0" applyNumberFormat="1" applyFont="1" applyFill="1" applyBorder="1" applyAlignment="1">
      <alignment horizontal="center" vertical="center"/>
    </xf>
    <xf numFmtId="173" fontId="33" fillId="16" borderId="39" xfId="0" applyNumberFormat="1" applyFont="1" applyFill="1" applyBorder="1" applyAlignment="1">
      <alignment horizontal="center" vertical="center"/>
    </xf>
    <xf numFmtId="173" fontId="33" fillId="16" borderId="38" xfId="0" applyNumberFormat="1" applyFont="1" applyFill="1" applyBorder="1" applyAlignment="1">
      <alignment horizontal="center" vertical="center"/>
    </xf>
    <xf numFmtId="173" fontId="33" fillId="16" borderId="37" xfId="0" applyNumberFormat="1" applyFont="1" applyFill="1" applyBorder="1" applyAlignment="1">
      <alignment horizontal="center" vertical="center"/>
    </xf>
    <xf numFmtId="2" fontId="33" fillId="3" borderId="39" xfId="0" applyNumberFormat="1" applyFont="1" applyFill="1" applyBorder="1" applyAlignment="1">
      <alignment horizontal="center" vertical="center"/>
    </xf>
    <xf numFmtId="2" fontId="33" fillId="3" borderId="38" xfId="0" applyNumberFormat="1" applyFont="1" applyFill="1" applyBorder="1" applyAlignment="1">
      <alignment horizontal="center" vertical="center"/>
    </xf>
    <xf numFmtId="2" fontId="33" fillId="3" borderId="37" xfId="0" applyNumberFormat="1" applyFont="1" applyFill="1" applyBorder="1" applyAlignment="1">
      <alignment horizontal="center" vertical="center"/>
    </xf>
    <xf numFmtId="2" fontId="33" fillId="15" borderId="39" xfId="0" applyNumberFormat="1" applyFont="1" applyFill="1" applyBorder="1" applyAlignment="1">
      <alignment horizontal="center" vertical="center" wrapText="1"/>
    </xf>
    <xf numFmtId="2" fontId="33" fillId="15" borderId="38" xfId="0" applyNumberFormat="1" applyFont="1" applyFill="1" applyBorder="1" applyAlignment="1">
      <alignment horizontal="center" vertical="center" wrapText="1"/>
    </xf>
    <xf numFmtId="2" fontId="33" fillId="15" borderId="37" xfId="0" applyNumberFormat="1" applyFont="1" applyFill="1" applyBorder="1" applyAlignment="1">
      <alignment horizontal="center" vertical="center" wrapText="1"/>
    </xf>
    <xf numFmtId="2" fontId="33" fillId="5" borderId="39" xfId="0" applyNumberFormat="1" applyFont="1" applyFill="1" applyBorder="1" applyAlignment="1">
      <alignment horizontal="center" vertical="center" wrapText="1"/>
    </xf>
    <xf numFmtId="2" fontId="33" fillId="5" borderId="38" xfId="0" applyNumberFormat="1" applyFont="1" applyFill="1" applyBorder="1" applyAlignment="1">
      <alignment horizontal="center" vertical="center" wrapText="1"/>
    </xf>
    <xf numFmtId="2" fontId="33" fillId="5" borderId="37" xfId="0" applyNumberFormat="1" applyFont="1" applyFill="1" applyBorder="1" applyAlignment="1">
      <alignment horizontal="center" vertical="center" wrapText="1"/>
    </xf>
    <xf numFmtId="165" fontId="26" fillId="13" borderId="27" xfId="0" applyNumberFormat="1" applyFont="1" applyFill="1" applyBorder="1" applyAlignment="1">
      <alignment horizontal="left"/>
    </xf>
    <xf numFmtId="165" fontId="26" fillId="13" borderId="28" xfId="0" applyNumberFormat="1" applyFont="1" applyFill="1" applyBorder="1" applyAlignment="1">
      <alignment horizontal="left"/>
    </xf>
    <xf numFmtId="173" fontId="33" fillId="3" borderId="39" xfId="0" applyNumberFormat="1" applyFont="1" applyFill="1" applyBorder="1" applyAlignment="1">
      <alignment horizontal="center" vertical="center"/>
    </xf>
    <xf numFmtId="173" fontId="33" fillId="3" borderId="38" xfId="0" applyNumberFormat="1" applyFont="1" applyFill="1" applyBorder="1" applyAlignment="1">
      <alignment horizontal="center" vertical="center"/>
    </xf>
    <xf numFmtId="173" fontId="33" fillId="3" borderId="37" xfId="0" applyNumberFormat="1" applyFont="1" applyFill="1" applyBorder="1" applyAlignment="1">
      <alignment horizontal="center" vertical="center"/>
    </xf>
    <xf numFmtId="173" fontId="33" fillId="15" borderId="39" xfId="0" applyNumberFormat="1" applyFont="1" applyFill="1" applyBorder="1" applyAlignment="1">
      <alignment horizontal="center" vertical="center" wrapText="1"/>
    </xf>
    <xf numFmtId="173" fontId="33" fillId="15" borderId="38" xfId="0" applyNumberFormat="1" applyFont="1" applyFill="1" applyBorder="1" applyAlignment="1">
      <alignment horizontal="center" vertical="center" wrapText="1"/>
    </xf>
    <xf numFmtId="173" fontId="33" fillId="15" borderId="37" xfId="0" applyNumberFormat="1" applyFont="1" applyFill="1" applyBorder="1" applyAlignment="1">
      <alignment horizontal="center" vertical="center" wrapText="1"/>
    </xf>
    <xf numFmtId="3" fontId="32" fillId="6" borderId="25" xfId="0" applyNumberFormat="1" applyFont="1" applyFill="1" applyBorder="1" applyAlignment="1" applyProtection="1">
      <alignment horizontal="center" vertical="center"/>
      <protection hidden="1"/>
    </xf>
    <xf numFmtId="3" fontId="86" fillId="3" borderId="25" xfId="0" applyNumberFormat="1" applyFont="1" applyFill="1" applyBorder="1" applyAlignment="1" applyProtection="1">
      <alignment horizontal="center" vertical="center"/>
      <protection hidden="1"/>
    </xf>
    <xf numFmtId="3" fontId="59" fillId="6" borderId="25" xfId="0" applyNumberFormat="1" applyFont="1" applyFill="1" applyBorder="1" applyAlignment="1" applyProtection="1">
      <alignment horizontal="center" vertical="center"/>
      <protection hidden="1"/>
    </xf>
    <xf numFmtId="3" fontId="32" fillId="3" borderId="25" xfId="0" applyNumberFormat="1" applyFont="1" applyFill="1" applyBorder="1" applyAlignment="1" applyProtection="1">
      <alignment horizontal="center" vertical="center"/>
      <protection hidden="1"/>
    </xf>
    <xf numFmtId="165" fontId="59" fillId="6" borderId="25" xfId="1" applyFont="1" applyFill="1" applyBorder="1" applyAlignment="1" applyProtection="1">
      <alignment horizontal="center" vertical="center"/>
      <protection hidden="1"/>
    </xf>
    <xf numFmtId="1" fontId="33" fillId="5" borderId="39" xfId="5740" applyNumberFormat="1" applyFont="1" applyFill="1" applyBorder="1" applyAlignment="1">
      <alignment horizontal="center" vertical="center" wrapText="1"/>
    </xf>
    <xf numFmtId="1" fontId="33" fillId="5" borderId="38" xfId="5740" applyNumberFormat="1" applyFont="1" applyFill="1" applyBorder="1" applyAlignment="1">
      <alignment horizontal="center" vertical="center" wrapText="1"/>
    </xf>
    <xf numFmtId="1" fontId="33" fillId="5" borderId="37" xfId="5740" applyNumberFormat="1" applyFont="1" applyFill="1" applyBorder="1" applyAlignment="1">
      <alignment horizontal="center" vertical="center" wrapText="1"/>
    </xf>
    <xf numFmtId="3" fontId="33" fillId="3" borderId="25" xfId="0" applyNumberFormat="1" applyFont="1" applyFill="1" applyBorder="1" applyAlignment="1" applyProtection="1">
      <alignment horizontal="center" vertical="center" wrapText="1"/>
      <protection hidden="1"/>
    </xf>
    <xf numFmtId="165" fontId="32" fillId="3" borderId="41" xfId="1" applyFont="1" applyFill="1" applyBorder="1" applyAlignment="1">
      <alignment horizontal="center" vertical="center"/>
    </xf>
    <xf numFmtId="165" fontId="32" fillId="15" borderId="41" xfId="1" applyFont="1" applyFill="1" applyBorder="1" applyAlignment="1">
      <alignment horizontal="center" vertical="center" wrapText="1"/>
    </xf>
    <xf numFmtId="165" fontId="32" fillId="5" borderId="41" xfId="1" applyFont="1" applyFill="1" applyBorder="1" applyAlignment="1">
      <alignment horizontal="center" vertical="center" wrapText="1"/>
    </xf>
    <xf numFmtId="165" fontId="32" fillId="16" borderId="41" xfId="1" applyFont="1" applyFill="1" applyBorder="1" applyAlignment="1">
      <alignment horizontal="center" vertical="center"/>
    </xf>
    <xf numFmtId="165" fontId="33" fillId="15" borderId="41" xfId="1" applyFont="1" applyFill="1" applyBorder="1" applyAlignment="1">
      <alignment horizontal="center" vertical="center" wrapText="1"/>
    </xf>
    <xf numFmtId="165" fontId="70" fillId="5" borderId="41" xfId="1" applyFont="1" applyFill="1" applyBorder="1" applyAlignment="1" applyProtection="1">
      <alignment horizontal="center" vertical="center"/>
      <protection hidden="1"/>
    </xf>
    <xf numFmtId="165" fontId="70" fillId="6" borderId="41" xfId="1" applyFont="1" applyFill="1" applyBorder="1" applyAlignment="1" applyProtection="1">
      <alignment horizontal="center" vertical="center"/>
      <protection hidden="1"/>
    </xf>
    <xf numFmtId="165" fontId="27" fillId="3" borderId="25" xfId="1" applyFont="1" applyFill="1" applyBorder="1" applyAlignment="1" applyProtection="1">
      <alignment horizontal="center" vertical="center"/>
      <protection hidden="1"/>
    </xf>
    <xf numFmtId="165" fontId="27" fillId="4" borderId="25" xfId="1" applyFont="1" applyFill="1" applyBorder="1" applyAlignment="1" applyProtection="1">
      <alignment horizontal="center" vertical="center"/>
      <protection hidden="1"/>
    </xf>
    <xf numFmtId="165" fontId="27" fillId="5" borderId="25" xfId="1" applyFont="1" applyFill="1" applyBorder="1" applyAlignment="1" applyProtection="1">
      <alignment horizontal="center" vertical="center"/>
      <protection hidden="1"/>
    </xf>
    <xf numFmtId="165" fontId="27" fillId="6" borderId="25" xfId="1" applyFont="1" applyFill="1" applyBorder="1" applyAlignment="1" applyProtection="1">
      <alignment horizontal="center" vertical="center"/>
      <protection hidden="1"/>
    </xf>
    <xf numFmtId="165" fontId="27" fillId="6" borderId="39" xfId="1" applyFont="1" applyFill="1" applyBorder="1" applyAlignment="1" applyProtection="1">
      <alignment horizontal="center" vertical="center"/>
      <protection hidden="1"/>
    </xf>
    <xf numFmtId="176" fontId="27" fillId="3" borderId="25" xfId="1" applyNumberFormat="1" applyFont="1" applyFill="1" applyBorder="1" applyAlignment="1" applyProtection="1">
      <alignment horizontal="center" vertical="center"/>
      <protection hidden="1"/>
    </xf>
    <xf numFmtId="176" fontId="27" fillId="4" borderId="25" xfId="1" applyNumberFormat="1" applyFont="1" applyFill="1" applyBorder="1" applyAlignment="1" applyProtection="1">
      <alignment horizontal="center" vertical="center"/>
      <protection hidden="1"/>
    </xf>
    <xf numFmtId="176" fontId="27" fillId="5" borderId="25" xfId="1" applyNumberFormat="1" applyFont="1" applyFill="1" applyBorder="1" applyAlignment="1" applyProtection="1">
      <alignment horizontal="center" vertical="center"/>
      <protection hidden="1"/>
    </xf>
    <xf numFmtId="176" fontId="27" fillId="6" borderId="25" xfId="1" applyNumberFormat="1" applyFont="1" applyFill="1" applyBorder="1" applyAlignment="1" applyProtection="1">
      <alignment horizontal="center" vertical="center"/>
      <protection hidden="1"/>
    </xf>
    <xf numFmtId="176" fontId="27" fillId="6" borderId="39" xfId="1" applyNumberFormat="1" applyFont="1" applyFill="1" applyBorder="1" applyAlignment="1" applyProtection="1">
      <alignment horizontal="center" vertical="center"/>
      <protection hidden="1"/>
    </xf>
    <xf numFmtId="165" fontId="32" fillId="3" borderId="25" xfId="1" applyFont="1" applyFill="1" applyBorder="1" applyAlignment="1">
      <alignment horizontal="center" vertical="center"/>
    </xf>
    <xf numFmtId="165" fontId="32" fillId="15" borderId="25" xfId="1" applyFont="1" applyFill="1" applyBorder="1" applyAlignment="1">
      <alignment horizontal="center" vertical="center" wrapText="1"/>
    </xf>
    <xf numFmtId="165" fontId="32" fillId="5" borderId="25" xfId="1" applyFont="1" applyFill="1" applyBorder="1" applyAlignment="1">
      <alignment horizontal="center" vertical="center" wrapText="1"/>
    </xf>
    <xf numFmtId="165" fontId="32" fillId="16" borderId="25" xfId="1" applyFont="1" applyFill="1" applyBorder="1" applyAlignment="1">
      <alignment horizontal="center" vertical="center"/>
    </xf>
    <xf numFmtId="1" fontId="32" fillId="3" borderId="25" xfId="0" applyNumberFormat="1" applyFont="1" applyFill="1" applyBorder="1" applyAlignment="1">
      <alignment horizontal="center" vertical="center"/>
    </xf>
    <xf numFmtId="1" fontId="32" fillId="15" borderId="25" xfId="0" applyNumberFormat="1" applyFont="1" applyFill="1" applyBorder="1" applyAlignment="1">
      <alignment horizontal="center" vertical="center" wrapText="1"/>
    </xf>
    <xf numFmtId="1" fontId="32" fillId="5" borderId="25" xfId="0" applyNumberFormat="1" applyFont="1" applyFill="1" applyBorder="1" applyAlignment="1">
      <alignment horizontal="center" vertical="center" wrapText="1"/>
    </xf>
    <xf numFmtId="1" fontId="32" fillId="16" borderId="25" xfId="0" applyNumberFormat="1" applyFont="1" applyFill="1" applyBorder="1" applyAlignment="1">
      <alignment horizontal="center" vertical="center"/>
    </xf>
    <xf numFmtId="173" fontId="68" fillId="15" borderId="25" xfId="0" applyNumberFormat="1" applyFont="1" applyFill="1" applyBorder="1" applyAlignment="1">
      <alignment horizontal="center" vertical="center" wrapText="1"/>
    </xf>
    <xf numFmtId="173" fontId="68" fillId="5" borderId="25" xfId="0" applyNumberFormat="1" applyFont="1" applyFill="1" applyBorder="1" applyAlignment="1">
      <alignment horizontal="center" vertical="center" wrapText="1"/>
    </xf>
    <xf numFmtId="173" fontId="33" fillId="15" borderId="25" xfId="0" applyNumberFormat="1" applyFont="1" applyFill="1" applyBorder="1" applyAlignment="1">
      <alignment horizontal="center" vertical="center" wrapText="1"/>
    </xf>
    <xf numFmtId="173" fontId="33" fillId="5" borderId="25" xfId="0" applyNumberFormat="1" applyFont="1" applyFill="1" applyBorder="1" applyAlignment="1">
      <alignment horizontal="center" vertical="center" wrapText="1"/>
    </xf>
    <xf numFmtId="173" fontId="33" fillId="3" borderId="25" xfId="0" applyNumberFormat="1" applyFont="1" applyFill="1" applyBorder="1" applyAlignment="1">
      <alignment horizontal="center" vertical="center" wrapText="1"/>
    </xf>
    <xf numFmtId="173" fontId="33" fillId="16" borderId="25" xfId="0" applyNumberFormat="1" applyFont="1" applyFill="1" applyBorder="1" applyAlignment="1">
      <alignment horizontal="center" vertical="center" wrapText="1"/>
    </xf>
    <xf numFmtId="173" fontId="32" fillId="3" borderId="25" xfId="0" applyNumberFormat="1" applyFont="1" applyFill="1" applyBorder="1" applyAlignment="1">
      <alignment horizontal="center" vertical="center" wrapText="1"/>
    </xf>
    <xf numFmtId="173" fontId="32" fillId="16" borderId="25" xfId="0" applyNumberFormat="1" applyFont="1" applyFill="1" applyBorder="1" applyAlignment="1">
      <alignment horizontal="center" vertical="center" wrapText="1"/>
    </xf>
    <xf numFmtId="173" fontId="68" fillId="3" borderId="25" xfId="0" applyNumberFormat="1" applyFont="1" applyFill="1" applyBorder="1" applyAlignment="1">
      <alignment horizontal="center" vertical="center" wrapText="1"/>
    </xf>
    <xf numFmtId="173" fontId="68" fillId="16" borderId="25" xfId="0" applyNumberFormat="1" applyFont="1" applyFill="1" applyBorder="1" applyAlignment="1">
      <alignment horizontal="center" vertical="center" wrapText="1"/>
    </xf>
    <xf numFmtId="176" fontId="27" fillId="3" borderId="25" xfId="0" applyNumberFormat="1" applyFont="1" applyFill="1" applyBorder="1" applyAlignment="1" applyProtection="1">
      <alignment horizontal="center" vertical="center"/>
      <protection hidden="1"/>
    </xf>
    <xf numFmtId="176" fontId="27" fillId="4" borderId="25" xfId="0" applyNumberFormat="1" applyFont="1" applyFill="1" applyBorder="1" applyAlignment="1" applyProtection="1">
      <alignment horizontal="center" vertical="center"/>
      <protection hidden="1"/>
    </xf>
    <xf numFmtId="176" fontId="27" fillId="5" borderId="25" xfId="0" applyNumberFormat="1" applyFont="1" applyFill="1" applyBorder="1" applyAlignment="1" applyProtection="1">
      <alignment horizontal="center" vertical="center"/>
      <protection hidden="1"/>
    </xf>
    <xf numFmtId="176" fontId="27" fillId="6" borderId="25" xfId="0" applyNumberFormat="1" applyFont="1" applyFill="1" applyBorder="1" applyAlignment="1" applyProtection="1">
      <alignment horizontal="center" vertical="center"/>
      <protection hidden="1"/>
    </xf>
    <xf numFmtId="165" fontId="30" fillId="3" borderId="25" xfId="1" applyFont="1" applyFill="1" applyBorder="1" applyAlignment="1" applyProtection="1">
      <alignment horizontal="center" vertical="center"/>
      <protection hidden="1"/>
    </xf>
    <xf numFmtId="165" fontId="30" fillId="4" borderId="25" xfId="1" applyFont="1" applyFill="1" applyBorder="1" applyAlignment="1" applyProtection="1">
      <alignment horizontal="center" vertical="center"/>
      <protection hidden="1"/>
    </xf>
    <xf numFmtId="165" fontId="30" fillId="5" borderId="25" xfId="1" applyFont="1" applyFill="1" applyBorder="1" applyAlignment="1" applyProtection="1">
      <alignment horizontal="center" vertical="center"/>
      <protection hidden="1"/>
    </xf>
    <xf numFmtId="165" fontId="30" fillId="6" borderId="25" xfId="1" applyFont="1" applyFill="1" applyBorder="1" applyAlignment="1" applyProtection="1">
      <alignment horizontal="center" vertical="center"/>
      <protection hidden="1"/>
    </xf>
    <xf numFmtId="176" fontId="30" fillId="3" borderId="25" xfId="1" applyNumberFormat="1" applyFont="1" applyFill="1" applyBorder="1" applyAlignment="1" applyProtection="1">
      <alignment horizontal="center" vertical="center"/>
      <protection hidden="1"/>
    </xf>
    <xf numFmtId="176" fontId="30" fillId="4" borderId="25" xfId="1" applyNumberFormat="1" applyFont="1" applyFill="1" applyBorder="1" applyAlignment="1" applyProtection="1">
      <alignment horizontal="center" vertical="center"/>
      <protection hidden="1"/>
    </xf>
    <xf numFmtId="176" fontId="30" fillId="5" borderId="25" xfId="1" applyNumberFormat="1" applyFont="1" applyFill="1" applyBorder="1" applyAlignment="1" applyProtection="1">
      <alignment horizontal="center" vertical="center"/>
      <protection hidden="1"/>
    </xf>
    <xf numFmtId="176" fontId="30" fillId="6" borderId="25" xfId="1" applyNumberFormat="1" applyFont="1" applyFill="1" applyBorder="1" applyAlignment="1" applyProtection="1">
      <alignment horizontal="center" vertical="center"/>
      <protection hidden="1"/>
    </xf>
    <xf numFmtId="177" fontId="32" fillId="3" borderId="25" xfId="5740" applyNumberFormat="1" applyFont="1" applyFill="1" applyBorder="1" applyAlignment="1">
      <alignment horizontal="center" vertical="center"/>
    </xf>
    <xf numFmtId="177" fontId="32" fillId="15" borderId="25" xfId="5740" applyNumberFormat="1" applyFont="1" applyFill="1" applyBorder="1" applyAlignment="1">
      <alignment horizontal="center" vertical="center" wrapText="1"/>
    </xf>
    <xf numFmtId="177" fontId="32" fillId="5" borderId="25" xfId="5740" applyNumberFormat="1" applyFont="1" applyFill="1" applyBorder="1" applyAlignment="1">
      <alignment horizontal="center" vertical="center" wrapText="1"/>
    </xf>
    <xf numFmtId="177" fontId="32" fillId="16" borderId="25" xfId="5740" applyNumberFormat="1" applyFont="1" applyFill="1" applyBorder="1" applyAlignment="1">
      <alignment horizontal="center" vertical="center"/>
    </xf>
    <xf numFmtId="0" fontId="71" fillId="13" borderId="0" xfId="0" applyFont="1" applyFill="1" applyAlignment="1">
      <alignment horizontal="center" vertical="center" wrapText="1"/>
    </xf>
    <xf numFmtId="165" fontId="31" fillId="13" borderId="27" xfId="0" applyNumberFormat="1" applyFont="1" applyFill="1" applyBorder="1" applyAlignment="1">
      <alignment horizontal="center" wrapText="1"/>
    </xf>
    <xf numFmtId="3" fontId="86" fillId="3" borderId="25" xfId="0" applyNumberFormat="1" applyFont="1" applyFill="1" applyBorder="1" applyAlignment="1" applyProtection="1">
      <alignment horizontal="center" vertical="center" wrapText="1"/>
      <protection hidden="1"/>
    </xf>
    <xf numFmtId="3" fontId="59" fillId="6" borderId="25" xfId="0" applyNumberFormat="1" applyFont="1" applyFill="1" applyBorder="1" applyAlignment="1" applyProtection="1">
      <alignment horizontal="center" vertical="center" wrapText="1"/>
      <protection hidden="1"/>
    </xf>
    <xf numFmtId="0" fontId="21" fillId="14" borderId="27" xfId="0" applyFont="1" applyFill="1" applyBorder="1" applyAlignment="1">
      <alignment horizontal="center" vertical="center" wrapText="1"/>
    </xf>
    <xf numFmtId="0" fontId="21" fillId="14" borderId="28" xfId="0" applyFont="1" applyFill="1" applyBorder="1" applyAlignment="1">
      <alignment horizontal="center" vertical="center" wrapText="1"/>
    </xf>
    <xf numFmtId="165" fontId="31" fillId="13" borderId="28" xfId="0" applyNumberFormat="1" applyFont="1" applyFill="1" applyBorder="1" applyAlignment="1">
      <alignment horizontal="center" wrapText="1"/>
    </xf>
    <xf numFmtId="0" fontId="17" fillId="8" borderId="28" xfId="0" applyFont="1" applyFill="1" applyBorder="1" applyAlignment="1" applyProtection="1">
      <alignment horizontal="center" vertical="center" wrapText="1"/>
      <protection hidden="1"/>
    </xf>
    <xf numFmtId="165" fontId="26" fillId="13" borderId="28" xfId="0" applyNumberFormat="1" applyFont="1" applyFill="1" applyBorder="1" applyAlignment="1">
      <alignment horizontal="left" wrapText="1"/>
    </xf>
    <xf numFmtId="3" fontId="32" fillId="3" borderId="25" xfId="0" applyNumberFormat="1" applyFont="1" applyFill="1" applyBorder="1" applyAlignment="1" applyProtection="1">
      <alignment horizontal="center" vertical="center" wrapText="1"/>
      <protection hidden="1"/>
    </xf>
    <xf numFmtId="0" fontId="0" fillId="7" borderId="0" xfId="0" applyFill="1"/>
    <xf numFmtId="165" fontId="18" fillId="18" borderId="27" xfId="1" applyFont="1" applyFill="1" applyBorder="1" applyAlignment="1">
      <alignment horizontal="center" vertical="center" wrapText="1"/>
    </xf>
    <xf numFmtId="165" fontId="18" fillId="18" borderId="41" xfId="1" applyFont="1" applyFill="1" applyBorder="1" applyAlignment="1">
      <alignment horizontal="center" vertical="center" wrapText="1"/>
    </xf>
    <xf numFmtId="171" fontId="27" fillId="6" borderId="25" xfId="0" applyNumberFormat="1" applyFont="1" applyFill="1" applyBorder="1" applyAlignment="1" applyProtection="1">
      <alignment horizontal="center" vertical="center" wrapText="1"/>
      <protection hidden="1"/>
    </xf>
    <xf numFmtId="174" fontId="27" fillId="3" borderId="25" xfId="0" applyNumberFormat="1" applyFont="1" applyFill="1" applyBorder="1" applyAlignment="1" applyProtection="1">
      <alignment horizontal="center" vertical="center" wrapText="1"/>
      <protection hidden="1"/>
    </xf>
    <xf numFmtId="171" fontId="27" fillId="3" borderId="25" xfId="0" applyNumberFormat="1" applyFont="1" applyFill="1" applyBorder="1" applyAlignment="1" applyProtection="1">
      <alignment horizontal="center" vertical="center" wrapText="1"/>
      <protection hidden="1"/>
    </xf>
    <xf numFmtId="171" fontId="27" fillId="4" borderId="25" xfId="0" applyNumberFormat="1" applyFont="1" applyFill="1" applyBorder="1" applyAlignment="1" applyProtection="1">
      <alignment horizontal="center" vertical="center" wrapText="1"/>
      <protection hidden="1"/>
    </xf>
    <xf numFmtId="171" fontId="27" fillId="5" borderId="25" xfId="0" applyNumberFormat="1" applyFont="1" applyFill="1" applyBorder="1" applyAlignment="1" applyProtection="1">
      <alignment horizontal="center" vertical="center" wrapText="1"/>
      <protection hidden="1"/>
    </xf>
    <xf numFmtId="171" fontId="27" fillId="6" borderId="39" xfId="0" applyNumberFormat="1" applyFont="1" applyFill="1" applyBorder="1" applyAlignment="1" applyProtection="1">
      <alignment horizontal="center" vertical="center" wrapText="1"/>
      <protection hidden="1"/>
    </xf>
    <xf numFmtId="175" fontId="0" fillId="9" borderId="41" xfId="0" applyNumberFormat="1" applyFill="1" applyBorder="1" applyAlignment="1">
      <alignment horizontal="center" vertical="center"/>
    </xf>
    <xf numFmtId="10" fontId="21" fillId="11" borderId="41" xfId="0" applyNumberFormat="1" applyFont="1" applyFill="1" applyBorder="1" applyAlignment="1" applyProtection="1">
      <alignment horizontal="center" vertical="center"/>
      <protection locked="0" hidden="1"/>
    </xf>
    <xf numFmtId="3" fontId="13" fillId="11" borderId="41" xfId="0" applyNumberFormat="1" applyFont="1" applyFill="1" applyBorder="1" applyAlignment="1" applyProtection="1">
      <alignment horizontal="center" vertical="center"/>
      <protection locked="0" hidden="1"/>
    </xf>
    <xf numFmtId="9" fontId="13" fillId="11" borderId="41" xfId="0" applyNumberFormat="1" applyFont="1" applyFill="1" applyBorder="1" applyAlignment="1" applyProtection="1">
      <alignment horizontal="center" vertical="center"/>
      <protection locked="0" hidden="1"/>
    </xf>
    <xf numFmtId="1" fontId="13" fillId="11" borderId="41" xfId="1" applyNumberFormat="1" applyFont="1" applyFill="1" applyBorder="1" applyAlignment="1" applyProtection="1">
      <alignment vertical="center"/>
      <protection locked="0" hidden="1"/>
    </xf>
    <xf numFmtId="0" fontId="0" fillId="9" borderId="41" xfId="0" applyFill="1" applyBorder="1" applyAlignment="1">
      <alignment vertical="center"/>
    </xf>
    <xf numFmtId="165" fontId="13" fillId="11" borderId="41" xfId="1" applyFont="1" applyFill="1" applyBorder="1" applyAlignment="1" applyProtection="1">
      <alignment vertical="center"/>
      <protection locked="0" hidden="1"/>
    </xf>
    <xf numFmtId="175" fontId="4" fillId="9" borderId="41" xfId="0" applyNumberFormat="1" applyFont="1" applyFill="1" applyBorder="1" applyAlignment="1">
      <alignment horizontal="center" vertical="center"/>
    </xf>
    <xf numFmtId="10" fontId="13" fillId="11" borderId="41" xfId="0" applyNumberFormat="1" applyFont="1" applyFill="1" applyBorder="1" applyAlignment="1" applyProtection="1">
      <alignment horizontal="center" vertical="center"/>
      <protection locked="0" hidden="1"/>
    </xf>
    <xf numFmtId="9" fontId="13" fillId="11" borderId="41" xfId="0" applyNumberFormat="1" applyFont="1" applyFill="1" applyBorder="1" applyAlignment="1">
      <alignment horizontal="center" vertical="center"/>
    </xf>
    <xf numFmtId="0" fontId="25" fillId="13" borderId="41" xfId="0" applyFont="1" applyFill="1" applyBorder="1" applyAlignment="1">
      <alignment horizontal="center" vertical="center" wrapText="1"/>
    </xf>
    <xf numFmtId="0" fontId="51" fillId="13" borderId="41" xfId="0" applyFont="1" applyFill="1" applyBorder="1" applyAlignment="1">
      <alignment horizontal="center" vertical="center" wrapText="1"/>
    </xf>
    <xf numFmtId="0" fontId="25" fillId="13" borderId="38" xfId="0" applyFont="1" applyFill="1" applyBorder="1" applyAlignment="1">
      <alignment horizontal="center" vertical="center" wrapText="1"/>
    </xf>
    <xf numFmtId="0" fontId="88" fillId="13" borderId="41" xfId="0" applyFont="1" applyFill="1" applyBorder="1" applyAlignment="1">
      <alignment horizontal="center" vertical="center" wrapText="1"/>
    </xf>
    <xf numFmtId="0" fontId="25" fillId="13" borderId="33" xfId="0" applyFont="1" applyFill="1" applyBorder="1" applyAlignment="1">
      <alignment horizontal="center" vertical="center" wrapText="1"/>
    </xf>
    <xf numFmtId="0" fontId="26" fillId="17" borderId="72" xfId="0" applyFont="1" applyFill="1" applyBorder="1" applyAlignment="1">
      <alignment horizontal="center" vertical="center" wrapText="1"/>
    </xf>
    <xf numFmtId="0" fontId="26" fillId="17" borderId="41" xfId="0" applyFont="1" applyFill="1" applyBorder="1" applyAlignment="1">
      <alignment horizontal="center" vertical="center" wrapText="1"/>
    </xf>
    <xf numFmtId="0" fontId="25" fillId="13" borderId="37" xfId="0" applyFont="1" applyFill="1" applyBorder="1" applyAlignment="1">
      <alignment horizontal="center" vertical="center" wrapText="1"/>
    </xf>
    <xf numFmtId="0" fontId="26" fillId="17" borderId="69" xfId="0" applyFont="1" applyFill="1" applyBorder="1" applyAlignment="1">
      <alignment horizontal="center" vertical="center" wrapText="1"/>
    </xf>
    <xf numFmtId="0" fontId="26" fillId="17" borderId="70" xfId="0" applyFont="1" applyFill="1" applyBorder="1" applyAlignment="1">
      <alignment horizontal="center" vertical="center" wrapText="1"/>
    </xf>
    <xf numFmtId="0" fontId="26" fillId="17" borderId="73" xfId="0" applyFont="1" applyFill="1" applyBorder="1" applyAlignment="1">
      <alignment horizontal="center" vertical="center" wrapText="1"/>
    </xf>
    <xf numFmtId="171" fontId="11" fillId="38" borderId="41" xfId="1" applyNumberFormat="1" applyFont="1" applyFill="1" applyBorder="1" applyAlignment="1">
      <alignment horizontal="center" wrapText="1"/>
    </xf>
    <xf numFmtId="0" fontId="26" fillId="17" borderId="27" xfId="0" applyFont="1" applyFill="1" applyBorder="1" applyAlignment="1">
      <alignment horizontal="center" vertical="center" wrapText="1"/>
    </xf>
    <xf numFmtId="0" fontId="26" fillId="17" borderId="72" xfId="0" applyFont="1" applyFill="1" applyBorder="1" applyAlignment="1">
      <alignment horizontal="center" wrapText="1"/>
    </xf>
    <xf numFmtId="173" fontId="63" fillId="18" borderId="72" xfId="0" applyNumberFormat="1" applyFont="1" applyFill="1" applyBorder="1" applyAlignment="1">
      <alignment horizontal="center" vertical="center" wrapText="1"/>
    </xf>
    <xf numFmtId="173" fontId="63" fillId="40" borderId="72" xfId="0" applyNumberFormat="1" applyFont="1" applyFill="1" applyBorder="1" applyAlignment="1">
      <alignment horizontal="center" vertical="center" wrapText="1"/>
    </xf>
    <xf numFmtId="173" fontId="63" fillId="40" borderId="72" xfId="0" applyNumberFormat="1" applyFont="1" applyFill="1" applyBorder="1" applyAlignment="1">
      <alignment horizontal="center" wrapText="1"/>
    </xf>
    <xf numFmtId="0" fontId="26" fillId="17" borderId="27"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wrapText="1"/>
    </xf>
    <xf numFmtId="0" fontId="62" fillId="8" borderId="41" xfId="0" applyFont="1" applyFill="1" applyBorder="1" applyAlignment="1">
      <alignment horizontal="center" vertical="center" wrapText="1"/>
    </xf>
    <xf numFmtId="0" fontId="16" fillId="8" borderId="41" xfId="0" applyFont="1" applyFill="1" applyBorder="1" applyAlignment="1">
      <alignment horizontal="center" vertical="center" wrapText="1"/>
    </xf>
    <xf numFmtId="0" fontId="56" fillId="9" borderId="41" xfId="0" applyFont="1" applyFill="1" applyBorder="1" applyAlignment="1">
      <alignment horizontal="center"/>
    </xf>
    <xf numFmtId="0" fontId="56" fillId="36" borderId="41" xfId="0" applyFont="1" applyFill="1" applyBorder="1" applyAlignment="1">
      <alignment horizontal="center"/>
    </xf>
    <xf numFmtId="175" fontId="56" fillId="9" borderId="41" xfId="0" applyNumberFormat="1" applyFont="1" applyFill="1" applyBorder="1" applyAlignment="1">
      <alignment horizontal="center"/>
    </xf>
    <xf numFmtId="0" fontId="91" fillId="0" borderId="0" xfId="0" applyFont="1" applyAlignment="1">
      <alignment wrapText="1"/>
    </xf>
    <xf numFmtId="0" fontId="64" fillId="0" borderId="0" xfId="0" applyFont="1" applyAlignment="1">
      <alignment wrapText="1"/>
    </xf>
    <xf numFmtId="0" fontId="53" fillId="0" borderId="0" xfId="0" applyFont="1" applyAlignment="1">
      <alignment wrapText="1"/>
    </xf>
    <xf numFmtId="173" fontId="89" fillId="37" borderId="41" xfId="0" applyNumberFormat="1" applyFont="1" applyFill="1" applyBorder="1" applyAlignment="1">
      <alignment horizontal="center" vertical="center" wrapText="1"/>
    </xf>
    <xf numFmtId="0" fontId="31" fillId="17" borderId="28" xfId="0" applyFont="1" applyFill="1" applyBorder="1" applyAlignment="1">
      <alignment horizontal="center" vertical="center" wrapText="1"/>
    </xf>
    <xf numFmtId="171" fontId="26" fillId="17" borderId="28" xfId="1" applyNumberFormat="1" applyFont="1" applyFill="1" applyBorder="1" applyAlignment="1">
      <alignment horizontal="center" vertical="center" wrapText="1"/>
    </xf>
    <xf numFmtId="171" fontId="26" fillId="17" borderId="26" xfId="1" applyNumberFormat="1" applyFont="1" applyFill="1" applyBorder="1" applyAlignment="1">
      <alignment horizontal="center" vertical="center" wrapText="1"/>
    </xf>
    <xf numFmtId="0" fontId="26" fillId="17" borderId="28" xfId="0" applyFont="1" applyFill="1" applyBorder="1" applyAlignment="1">
      <alignment horizontal="center" vertical="center" wrapText="1"/>
    </xf>
    <xf numFmtId="0" fontId="31" fillId="13" borderId="41" xfId="0" applyFont="1" applyFill="1" applyBorder="1" applyAlignment="1">
      <alignment horizontal="center" vertical="center" wrapText="1"/>
    </xf>
    <xf numFmtId="171" fontId="25" fillId="13" borderId="41" xfId="1" applyNumberFormat="1" applyFont="1" applyFill="1" applyBorder="1" applyAlignment="1">
      <alignment horizontal="center" vertical="center" wrapText="1"/>
    </xf>
    <xf numFmtId="171" fontId="25" fillId="13" borderId="38" xfId="1" applyNumberFormat="1" applyFont="1" applyFill="1" applyBorder="1" applyAlignment="1">
      <alignment horizontal="center" vertical="center" wrapText="1"/>
    </xf>
    <xf numFmtId="0" fontId="31" fillId="13" borderId="33" xfId="0" applyFont="1" applyFill="1" applyBorder="1" applyAlignment="1">
      <alignment horizontal="center" vertical="center" wrapText="1"/>
    </xf>
    <xf numFmtId="171" fontId="25" fillId="13" borderId="33" xfId="1" applyNumberFormat="1" applyFont="1" applyFill="1" applyBorder="1" applyAlignment="1">
      <alignment horizontal="center" vertical="center" wrapText="1"/>
    </xf>
    <xf numFmtId="0" fontId="25" fillId="13" borderId="30" xfId="0" applyFont="1" applyFill="1" applyBorder="1" applyAlignment="1">
      <alignment horizontal="left" vertical="center" wrapText="1"/>
    </xf>
    <xf numFmtId="0" fontId="25" fillId="13" borderId="41" xfId="0" applyFont="1" applyFill="1" applyBorder="1" applyAlignment="1">
      <alignment horizontal="center"/>
    </xf>
    <xf numFmtId="9" fontId="28" fillId="13" borderId="38" xfId="0" applyNumberFormat="1" applyFont="1" applyFill="1" applyBorder="1"/>
    <xf numFmtId="0" fontId="25" fillId="13" borderId="36" xfId="0" applyFont="1" applyFill="1" applyBorder="1" applyAlignment="1">
      <alignment horizontal="center"/>
    </xf>
    <xf numFmtId="9" fontId="25" fillId="13" borderId="41" xfId="0" applyNumberFormat="1" applyFont="1" applyFill="1" applyBorder="1" applyAlignment="1">
      <alignment horizontal="center" vertical="center"/>
    </xf>
    <xf numFmtId="0" fontId="9" fillId="8" borderId="41" xfId="0" applyFont="1" applyFill="1" applyBorder="1" applyAlignment="1" applyProtection="1">
      <alignment horizontal="center" vertical="center" wrapText="1"/>
      <protection hidden="1"/>
    </xf>
    <xf numFmtId="171" fontId="27" fillId="4" borderId="41" xfId="0" applyNumberFormat="1" applyFont="1" applyFill="1" applyBorder="1" applyAlignment="1" applyProtection="1">
      <alignment horizontal="center" vertical="center"/>
      <protection hidden="1"/>
    </xf>
    <xf numFmtId="0" fontId="16" fillId="8" borderId="41" xfId="0" applyFont="1" applyFill="1" applyBorder="1" applyAlignment="1" applyProtection="1">
      <alignment horizontal="center" vertical="center" wrapText="1"/>
      <protection hidden="1"/>
    </xf>
    <xf numFmtId="0" fontId="17" fillId="8" borderId="41" xfId="0" applyFont="1" applyFill="1" applyBorder="1" applyAlignment="1" applyProtection="1">
      <alignment horizontal="center" vertical="center" wrapText="1"/>
      <protection hidden="1"/>
    </xf>
    <xf numFmtId="0" fontId="15" fillId="8" borderId="69" xfId="0" applyFont="1" applyFill="1" applyBorder="1" applyAlignment="1" applyProtection="1">
      <alignment horizontal="center" vertical="center" wrapText="1"/>
      <protection hidden="1"/>
    </xf>
    <xf numFmtId="0" fontId="13" fillId="8" borderId="69" xfId="0" applyFont="1" applyFill="1" applyBorder="1" applyAlignment="1" applyProtection="1">
      <alignment horizontal="center" vertical="center" wrapText="1"/>
      <protection hidden="1"/>
    </xf>
    <xf numFmtId="0" fontId="88" fillId="13" borderId="31" xfId="0" applyFont="1" applyFill="1" applyBorder="1" applyAlignment="1">
      <alignment horizontal="center" vertical="center" wrapText="1"/>
    </xf>
    <xf numFmtId="0" fontId="25" fillId="29" borderId="35" xfId="0" applyFont="1" applyFill="1" applyBorder="1" applyAlignment="1" applyProtection="1">
      <alignment horizontal="center" vertical="center"/>
      <protection hidden="1"/>
    </xf>
    <xf numFmtId="0" fontId="62" fillId="8" borderId="28" xfId="0" applyFont="1" applyFill="1" applyBorder="1" applyAlignment="1">
      <alignment horizontal="center" vertical="center" wrapText="1"/>
    </xf>
    <xf numFmtId="0" fontId="14" fillId="7" borderId="0" xfId="0" applyFont="1" applyFill="1" applyAlignment="1">
      <alignment horizontal="center" vertical="center"/>
    </xf>
    <xf numFmtId="0" fontId="25" fillId="13" borderId="0" xfId="0" applyFont="1" applyFill="1" applyAlignment="1">
      <alignment horizontal="left" vertical="center" wrapText="1"/>
    </xf>
    <xf numFmtId="9" fontId="25" fillId="13" borderId="36" xfId="0" applyNumberFormat="1" applyFont="1" applyFill="1" applyBorder="1" applyAlignment="1">
      <alignment horizontal="center" vertical="center"/>
    </xf>
    <xf numFmtId="0" fontId="25" fillId="29" borderId="41" xfId="0" applyFont="1" applyFill="1" applyBorder="1" applyAlignment="1" applyProtection="1">
      <alignment horizontal="center" vertical="center"/>
      <protection hidden="1"/>
    </xf>
    <xf numFmtId="0" fontId="13" fillId="8" borderId="32" xfId="0" applyFont="1" applyFill="1" applyBorder="1" applyAlignment="1" applyProtection="1">
      <alignment horizontal="center" vertical="center" wrapText="1"/>
      <protection hidden="1"/>
    </xf>
    <xf numFmtId="0" fontId="16" fillId="8" borderId="39" xfId="0" applyFont="1" applyFill="1" applyBorder="1" applyAlignment="1" applyProtection="1">
      <alignment horizontal="center" vertical="center" wrapText="1"/>
      <protection hidden="1"/>
    </xf>
    <xf numFmtId="0" fontId="16" fillId="8" borderId="38" xfId="0" applyFont="1" applyFill="1" applyBorder="1" applyAlignment="1" applyProtection="1">
      <alignment horizontal="center" vertical="center" wrapText="1"/>
      <protection hidden="1"/>
    </xf>
    <xf numFmtId="0" fontId="21" fillId="8" borderId="31" xfId="0" applyFont="1" applyFill="1" applyBorder="1" applyAlignment="1" applyProtection="1">
      <alignment horizontal="center" vertical="center" wrapText="1"/>
      <protection hidden="1"/>
    </xf>
    <xf numFmtId="0" fontId="17" fillId="8" borderId="38" xfId="0" applyFont="1" applyFill="1" applyBorder="1" applyAlignment="1" applyProtection="1">
      <alignment horizontal="center" vertical="center" wrapText="1"/>
      <protection hidden="1"/>
    </xf>
    <xf numFmtId="0" fontId="16" fillId="8" borderId="33" xfId="0" applyFont="1" applyFill="1" applyBorder="1" applyAlignment="1" applyProtection="1">
      <alignment horizontal="center" vertical="center" wrapText="1"/>
      <protection hidden="1"/>
    </xf>
    <xf numFmtId="9" fontId="87" fillId="9" borderId="41" xfId="0" applyNumberFormat="1" applyFont="1" applyFill="1" applyBorder="1" applyAlignment="1">
      <alignment horizontal="center" vertical="center"/>
    </xf>
    <xf numFmtId="0" fontId="13" fillId="8" borderId="41" xfId="0" applyFont="1" applyFill="1" applyBorder="1" applyAlignment="1" applyProtection="1">
      <alignment horizontal="center" vertical="center" wrapText="1"/>
      <protection hidden="1"/>
    </xf>
    <xf numFmtId="3" fontId="11" fillId="3" borderId="41" xfId="0" applyNumberFormat="1" applyFont="1" applyFill="1" applyBorder="1" applyAlignment="1" applyProtection="1">
      <alignment horizontal="center" vertical="center"/>
      <protection hidden="1"/>
    </xf>
    <xf numFmtId="3" fontId="30" fillId="36" borderId="41" xfId="0" applyNumberFormat="1" applyFont="1" applyFill="1" applyBorder="1" applyAlignment="1" applyProtection="1">
      <alignment horizontal="center" vertical="center"/>
      <protection hidden="1"/>
    </xf>
    <xf numFmtId="49" fontId="0" fillId="36" borderId="41" xfId="0" applyNumberFormat="1" applyFill="1" applyBorder="1" applyAlignment="1">
      <alignment horizontal="center"/>
    </xf>
    <xf numFmtId="49" fontId="27" fillId="32" borderId="41" xfId="0" applyNumberFormat="1" applyFont="1" applyFill="1" applyBorder="1" applyAlignment="1" applyProtection="1">
      <alignment horizontal="center" vertical="center"/>
      <protection hidden="1"/>
    </xf>
    <xf numFmtId="165" fontId="27" fillId="4" borderId="41" xfId="0" applyNumberFormat="1" applyFont="1" applyFill="1" applyBorder="1" applyAlignment="1" applyProtection="1">
      <alignment horizontal="center" vertical="center"/>
      <protection hidden="1"/>
    </xf>
    <xf numFmtId="164" fontId="27" fillId="4" borderId="41" xfId="0" applyNumberFormat="1" applyFont="1" applyFill="1" applyBorder="1" applyAlignment="1" applyProtection="1">
      <alignment horizontal="center" vertical="center"/>
      <protection hidden="1"/>
    </xf>
    <xf numFmtId="165" fontId="27" fillId="4" borderId="41" xfId="1" quotePrefix="1" applyFont="1" applyFill="1" applyBorder="1" applyAlignment="1" applyProtection="1">
      <alignment horizontal="center" vertical="center"/>
      <protection hidden="1"/>
    </xf>
    <xf numFmtId="165" fontId="27" fillId="4" borderId="41" xfId="0" quotePrefix="1" applyNumberFormat="1" applyFont="1" applyFill="1" applyBorder="1" applyAlignment="1" applyProtection="1">
      <alignment horizontal="center" vertical="center"/>
      <protection hidden="1"/>
    </xf>
    <xf numFmtId="1" fontId="59" fillId="36" borderId="41" xfId="5740" applyNumberFormat="1" applyFont="1" applyFill="1" applyBorder="1" applyAlignment="1">
      <alignment horizontal="center"/>
    </xf>
    <xf numFmtId="165" fontId="59" fillId="34" borderId="41" xfId="1" applyFont="1" applyFill="1" applyBorder="1"/>
    <xf numFmtId="1" fontId="59" fillId="34" borderId="41" xfId="5740" applyNumberFormat="1" applyFont="1" applyFill="1" applyBorder="1"/>
    <xf numFmtId="176" fontId="59" fillId="34" borderId="41" xfId="1" applyNumberFormat="1" applyFont="1" applyFill="1" applyBorder="1"/>
    <xf numFmtId="1" fontId="59" fillId="36" borderId="41" xfId="1" applyNumberFormat="1" applyFont="1" applyFill="1" applyBorder="1" applyAlignment="1">
      <alignment horizontal="center"/>
    </xf>
    <xf numFmtId="171" fontId="59" fillId="34" borderId="41" xfId="1" applyNumberFormat="1" applyFont="1" applyFill="1" applyBorder="1"/>
    <xf numFmtId="171" fontId="59" fillId="32" borderId="41" xfId="1" applyNumberFormat="1" applyFont="1" applyFill="1" applyBorder="1"/>
    <xf numFmtId="165" fontId="59" fillId="32" borderId="41" xfId="1" applyFont="1" applyFill="1" applyBorder="1"/>
    <xf numFmtId="165" fontId="59" fillId="34" borderId="41" xfId="1" applyFont="1" applyFill="1" applyBorder="1" applyAlignment="1">
      <alignment horizontal="center"/>
    </xf>
    <xf numFmtId="171" fontId="59" fillId="34" borderId="41" xfId="1" applyNumberFormat="1" applyFont="1" applyFill="1" applyBorder="1" applyAlignment="1">
      <alignment horizontal="center"/>
    </xf>
    <xf numFmtId="3" fontId="86" fillId="3" borderId="41" xfId="0" applyNumberFormat="1" applyFont="1" applyFill="1" applyBorder="1" applyAlignment="1" applyProtection="1">
      <alignment horizontal="center" vertical="center"/>
      <protection hidden="1"/>
    </xf>
    <xf numFmtId="10" fontId="87" fillId="9" borderId="41" xfId="0" applyNumberFormat="1" applyFont="1" applyFill="1" applyBorder="1" applyAlignment="1" applyProtection="1">
      <alignment horizontal="center" vertical="center"/>
      <protection locked="0" hidden="1"/>
    </xf>
    <xf numFmtId="1" fontId="87" fillId="9" borderId="37" xfId="1" applyNumberFormat="1" applyFont="1" applyFill="1" applyBorder="1" applyAlignment="1" applyProtection="1">
      <alignment vertical="center"/>
      <protection locked="0" hidden="1"/>
    </xf>
    <xf numFmtId="0" fontId="3" fillId="9" borderId="41" xfId="0" applyFont="1" applyFill="1" applyBorder="1" applyAlignment="1">
      <alignment vertical="center"/>
    </xf>
    <xf numFmtId="3" fontId="86" fillId="4" borderId="41" xfId="0" applyNumberFormat="1" applyFont="1" applyFill="1" applyBorder="1" applyAlignment="1" applyProtection="1">
      <alignment horizontal="center" vertical="center"/>
      <protection hidden="1"/>
    </xf>
    <xf numFmtId="165" fontId="87" fillId="9" borderId="41" xfId="1" applyFont="1" applyFill="1" applyBorder="1" applyAlignment="1" applyProtection="1">
      <alignment vertical="center"/>
      <protection locked="0" hidden="1"/>
    </xf>
    <xf numFmtId="0" fontId="87" fillId="9" borderId="41" xfId="0" applyFont="1" applyFill="1" applyBorder="1" applyAlignment="1">
      <alignment horizontal="right" vertical="center"/>
    </xf>
    <xf numFmtId="3" fontId="86" fillId="5" borderId="41" xfId="0" applyNumberFormat="1" applyFont="1" applyFill="1" applyBorder="1" applyAlignment="1" applyProtection="1">
      <alignment horizontal="center" vertical="center"/>
      <protection hidden="1"/>
    </xf>
    <xf numFmtId="3" fontId="86" fillId="6" borderId="41" xfId="0" applyNumberFormat="1" applyFont="1" applyFill="1" applyBorder="1" applyAlignment="1" applyProtection="1">
      <alignment horizontal="center" vertical="center"/>
      <protection hidden="1"/>
    </xf>
    <xf numFmtId="165" fontId="0" fillId="35" borderId="41" xfId="1" applyFont="1" applyFill="1" applyBorder="1"/>
    <xf numFmtId="1" fontId="59" fillId="35" borderId="41" xfId="1" applyNumberFormat="1" applyFont="1" applyFill="1" applyBorder="1" applyAlignment="1">
      <alignment horizontal="center"/>
    </xf>
    <xf numFmtId="165" fontId="59" fillId="35" borderId="41" xfId="1" applyFont="1" applyFill="1" applyBorder="1"/>
    <xf numFmtId="1" fontId="59" fillId="35" borderId="41" xfId="1" applyNumberFormat="1" applyFont="1" applyFill="1" applyBorder="1"/>
    <xf numFmtId="165" fontId="31" fillId="13" borderId="69" xfId="0" applyNumberFormat="1" applyFont="1" applyFill="1" applyBorder="1" applyAlignment="1">
      <alignment horizontal="center"/>
    </xf>
    <xf numFmtId="165" fontId="31" fillId="13" borderId="0" xfId="0" applyNumberFormat="1" applyFont="1" applyFill="1" applyAlignment="1">
      <alignment horizontal="center"/>
    </xf>
    <xf numFmtId="0" fontId="55" fillId="8" borderId="41" xfId="0" applyFont="1" applyFill="1" applyBorder="1" applyAlignment="1" applyProtection="1">
      <alignment horizontal="center" vertical="center" wrapText="1"/>
      <protection hidden="1"/>
    </xf>
    <xf numFmtId="3" fontId="27" fillId="3" borderId="41" xfId="0" applyNumberFormat="1" applyFont="1" applyFill="1" applyBorder="1" applyAlignment="1" applyProtection="1">
      <alignment horizontal="center" vertical="center"/>
      <protection hidden="1"/>
    </xf>
    <xf numFmtId="9" fontId="3" fillId="43" borderId="41" xfId="2" applyFont="1" applyFill="1" applyBorder="1" applyAlignment="1">
      <alignment horizontal="center"/>
    </xf>
    <xf numFmtId="176" fontId="23" fillId="34" borderId="41" xfId="1" applyNumberFormat="1" applyFont="1" applyFill="1" applyBorder="1"/>
    <xf numFmtId="171" fontId="27" fillId="32" borderId="41" xfId="0" applyNumberFormat="1" applyFont="1" applyFill="1" applyBorder="1" applyAlignment="1" applyProtection="1">
      <alignment horizontal="center" vertical="center"/>
      <protection hidden="1"/>
    </xf>
    <xf numFmtId="165" fontId="0" fillId="32" borderId="41" xfId="1" applyFont="1" applyFill="1" applyBorder="1" applyAlignment="1">
      <alignment horizontal="center"/>
    </xf>
    <xf numFmtId="165" fontId="59" fillId="32" borderId="41" xfId="0" applyNumberFormat="1" applyFont="1" applyFill="1" applyBorder="1"/>
    <xf numFmtId="3" fontId="27" fillId="4" borderId="41" xfId="0" applyNumberFormat="1" applyFont="1" applyFill="1" applyBorder="1" applyAlignment="1" applyProtection="1">
      <alignment horizontal="center" vertical="center"/>
      <protection hidden="1"/>
    </xf>
    <xf numFmtId="3" fontId="27" fillId="5" borderId="41" xfId="0" applyNumberFormat="1" applyFont="1" applyFill="1" applyBorder="1" applyAlignment="1" applyProtection="1">
      <alignment horizontal="center" vertical="center"/>
      <protection hidden="1"/>
    </xf>
    <xf numFmtId="3" fontId="27" fillId="6" borderId="41" xfId="0" applyNumberFormat="1" applyFont="1" applyFill="1" applyBorder="1" applyAlignment="1" applyProtection="1">
      <alignment horizontal="center" vertical="center"/>
      <protection hidden="1"/>
    </xf>
    <xf numFmtId="0" fontId="94" fillId="29" borderId="0" xfId="0" applyFont="1" applyFill="1" applyAlignment="1" applyProtection="1">
      <alignment horizontal="center" vertical="center" textRotation="90" wrapText="1"/>
      <protection hidden="1"/>
    </xf>
    <xf numFmtId="165" fontId="31" fillId="13" borderId="33" xfId="0" applyNumberFormat="1" applyFont="1" applyFill="1" applyBorder="1" applyAlignment="1">
      <alignment horizontal="center" vertical="center"/>
    </xf>
    <xf numFmtId="171" fontId="0" fillId="34" borderId="41" xfId="0" applyNumberFormat="1" applyFill="1" applyBorder="1"/>
    <xf numFmtId="0" fontId="0" fillId="36" borderId="41" xfId="0" applyFill="1" applyBorder="1" applyAlignment="1">
      <alignment horizontal="center"/>
    </xf>
    <xf numFmtId="165" fontId="59" fillId="32" borderId="41" xfId="1" applyFont="1" applyFill="1" applyBorder="1" applyAlignment="1">
      <alignment horizontal="center"/>
    </xf>
    <xf numFmtId="0" fontId="13" fillId="7" borderId="0" xfId="0" applyFont="1" applyFill="1" applyAlignment="1">
      <alignment horizontal="center" vertical="center"/>
    </xf>
    <xf numFmtId="165" fontId="51" fillId="13" borderId="34" xfId="0" applyNumberFormat="1" applyFont="1" applyFill="1" applyBorder="1" applyAlignment="1">
      <alignment horizontal="center" vertical="center"/>
    </xf>
    <xf numFmtId="165" fontId="51" fillId="13" borderId="28" xfId="0" applyNumberFormat="1" applyFont="1" applyFill="1" applyBorder="1" applyAlignment="1">
      <alignment horizontal="center"/>
    </xf>
    <xf numFmtId="165" fontId="11" fillId="3" borderId="41" xfId="1" applyFont="1" applyFill="1" applyBorder="1" applyAlignment="1" applyProtection="1">
      <alignment horizontal="center" vertical="center"/>
      <protection hidden="1"/>
    </xf>
    <xf numFmtId="174" fontId="57" fillId="4" borderId="25" xfId="0" applyNumberFormat="1" applyFont="1" applyFill="1" applyBorder="1" applyAlignment="1" applyProtection="1">
      <alignment horizontal="center" vertical="center" wrapText="1"/>
      <protection hidden="1"/>
    </xf>
    <xf numFmtId="174" fontId="27" fillId="6" borderId="25" xfId="0" applyNumberFormat="1" applyFont="1" applyFill="1" applyBorder="1" applyAlignment="1" applyProtection="1">
      <alignment horizontal="center" vertical="center" wrapText="1"/>
      <protection hidden="1"/>
    </xf>
    <xf numFmtId="1" fontId="87" fillId="9" borderId="37" xfId="0" applyNumberFormat="1" applyFont="1" applyFill="1" applyBorder="1" applyAlignment="1">
      <alignment horizontal="right" vertical="center"/>
    </xf>
    <xf numFmtId="164" fontId="0" fillId="0" borderId="0" xfId="0" applyNumberFormat="1"/>
    <xf numFmtId="178" fontId="0" fillId="0" borderId="0" xfId="0" applyNumberFormat="1"/>
    <xf numFmtId="0" fontId="50" fillId="7" borderId="31" xfId="0" applyFont="1" applyFill="1" applyBorder="1" applyAlignment="1">
      <alignment horizontal="center" vertical="center" wrapText="1"/>
    </xf>
    <xf numFmtId="0" fontId="50" fillId="7" borderId="32" xfId="0" applyFont="1" applyFill="1" applyBorder="1" applyAlignment="1">
      <alignment horizontal="center" vertical="center" wrapText="1"/>
    </xf>
    <xf numFmtId="0" fontId="50" fillId="7" borderId="28" xfId="0" applyFont="1" applyFill="1" applyBorder="1" applyAlignment="1">
      <alignment horizontal="left" vertical="center" wrapText="1"/>
    </xf>
    <xf numFmtId="0" fontId="14" fillId="29" borderId="41" xfId="2" applyNumberFormat="1" applyFont="1" applyFill="1" applyBorder="1" applyAlignment="1">
      <alignment horizontal="center" vertical="center" wrapText="1"/>
    </xf>
    <xf numFmtId="0" fontId="13" fillId="7" borderId="35" xfId="0" applyFont="1" applyFill="1" applyBorder="1" applyAlignment="1">
      <alignment horizontal="center" vertical="center" wrapText="1"/>
    </xf>
    <xf numFmtId="0" fontId="13" fillId="7" borderId="0" xfId="0" applyFont="1" applyFill="1" applyAlignment="1">
      <alignment horizontal="center" vertical="center" wrapText="1"/>
    </xf>
    <xf numFmtId="174" fontId="7" fillId="3" borderId="25" xfId="1" applyNumberFormat="1" applyFont="1" applyFill="1" applyBorder="1" applyAlignment="1">
      <alignment horizontal="center" vertical="center"/>
    </xf>
    <xf numFmtId="174" fontId="7" fillId="15" borderId="25" xfId="1" applyNumberFormat="1" applyFont="1" applyFill="1" applyBorder="1" applyAlignment="1">
      <alignment horizontal="center" vertical="center"/>
    </xf>
    <xf numFmtId="174" fontId="7" fillId="5" borderId="25" xfId="1" applyNumberFormat="1" applyFont="1" applyFill="1" applyBorder="1" applyAlignment="1">
      <alignment horizontal="center" vertical="center"/>
    </xf>
    <xf numFmtId="174" fontId="7" fillId="16" borderId="25" xfId="1" applyNumberFormat="1" applyFont="1" applyFill="1" applyBorder="1" applyAlignment="1">
      <alignment horizontal="center" vertical="center"/>
    </xf>
    <xf numFmtId="0" fontId="13" fillId="7" borderId="0" xfId="0" applyFont="1" applyFill="1" applyAlignment="1">
      <alignment horizontal="center"/>
    </xf>
    <xf numFmtId="2" fontId="13" fillId="29" borderId="41" xfId="2" applyNumberFormat="1" applyFont="1" applyFill="1" applyBorder="1" applyAlignment="1">
      <alignment horizontal="center" vertical="center" wrapText="1"/>
    </xf>
    <xf numFmtId="174" fontId="55" fillId="7" borderId="0" xfId="0" applyNumberFormat="1" applyFont="1" applyFill="1" applyAlignment="1">
      <alignment horizontal="center" vertical="center" wrapText="1"/>
    </xf>
    <xf numFmtId="1" fontId="2" fillId="3" borderId="25" xfId="1" applyNumberFormat="1" applyFont="1" applyFill="1" applyBorder="1" applyAlignment="1">
      <alignment horizontal="center" vertical="center"/>
    </xf>
    <xf numFmtId="174" fontId="12" fillId="3" borderId="25" xfId="0" applyNumberFormat="1" applyFont="1" applyFill="1" applyBorder="1" applyAlignment="1" applyProtection="1">
      <alignment horizontal="center" vertical="center"/>
      <protection hidden="1"/>
    </xf>
    <xf numFmtId="174" fontId="12" fillId="4" borderId="25" xfId="0" applyNumberFormat="1" applyFont="1" applyFill="1" applyBorder="1" applyAlignment="1" applyProtection="1">
      <alignment horizontal="center" vertical="center"/>
      <protection hidden="1"/>
    </xf>
    <xf numFmtId="174" fontId="12" fillId="5" borderId="25" xfId="0" applyNumberFormat="1" applyFont="1" applyFill="1" applyBorder="1" applyAlignment="1" applyProtection="1">
      <alignment horizontal="center" vertical="center"/>
      <protection hidden="1"/>
    </xf>
    <xf numFmtId="174" fontId="12" fillId="6" borderId="25" xfId="0" applyNumberFormat="1" applyFont="1" applyFill="1" applyBorder="1" applyAlignment="1" applyProtection="1">
      <alignment horizontal="center" vertical="center"/>
      <protection hidden="1"/>
    </xf>
    <xf numFmtId="0" fontId="55" fillId="7" borderId="41" xfId="0" applyFont="1" applyFill="1" applyBorder="1" applyAlignment="1">
      <alignment horizontal="center" vertical="center" wrapText="1"/>
    </xf>
    <xf numFmtId="0" fontId="13" fillId="7" borderId="41" xfId="0" applyFont="1" applyFill="1" applyBorder="1" applyAlignment="1">
      <alignment horizontal="center"/>
    </xf>
    <xf numFmtId="0" fontId="92" fillId="47" borderId="41" xfId="0" applyFont="1" applyFill="1" applyBorder="1" applyAlignment="1" applyProtection="1">
      <alignment horizontal="center" vertical="center" wrapText="1"/>
      <protection hidden="1"/>
    </xf>
    <xf numFmtId="9" fontId="92" fillId="47" borderId="41" xfId="0" applyNumberFormat="1" applyFont="1" applyFill="1" applyBorder="1" applyAlignment="1" applyProtection="1">
      <alignment horizontal="center" vertical="center" wrapText="1"/>
      <protection hidden="1"/>
    </xf>
    <xf numFmtId="0" fontId="33" fillId="47" borderId="41" xfId="0" applyFont="1" applyFill="1" applyBorder="1" applyAlignment="1" applyProtection="1">
      <alignment horizontal="center" vertical="center" wrapText="1"/>
      <protection hidden="1"/>
    </xf>
    <xf numFmtId="0" fontId="68" fillId="47" borderId="41" xfId="0" applyFont="1" applyFill="1" applyBorder="1" applyAlignment="1" applyProtection="1">
      <alignment horizontal="center" vertical="center" wrapText="1"/>
      <protection hidden="1"/>
    </xf>
    <xf numFmtId="174" fontId="2" fillId="3" borderId="25" xfId="1" applyNumberFormat="1" applyFont="1" applyFill="1" applyBorder="1" applyAlignment="1">
      <alignment horizontal="center" vertical="center"/>
    </xf>
    <xf numFmtId="171" fontId="0" fillId="5" borderId="25" xfId="1" applyNumberFormat="1" applyFont="1" applyFill="1" applyBorder="1" applyAlignment="1">
      <alignment horizontal="center" vertical="center" wrapText="1"/>
    </xf>
    <xf numFmtId="171" fontId="0" fillId="15" borderId="25" xfId="1" applyNumberFormat="1" applyFont="1" applyFill="1" applyBorder="1" applyAlignment="1">
      <alignment horizontal="center" vertical="center" wrapText="1"/>
    </xf>
    <xf numFmtId="0" fontId="25" fillId="29" borderId="70" xfId="0" applyFont="1" applyFill="1" applyBorder="1" applyAlignment="1" applyProtection="1">
      <alignment horizontal="center" vertical="center" wrapText="1"/>
      <protection hidden="1"/>
    </xf>
    <xf numFmtId="0" fontId="11" fillId="38" borderId="41" xfId="0" applyFont="1" applyFill="1" applyBorder="1" applyAlignment="1">
      <alignment horizontal="center" wrapText="1"/>
    </xf>
    <xf numFmtId="173" fontId="57" fillId="37" borderId="41" xfId="0" applyNumberFormat="1" applyFont="1" applyFill="1" applyBorder="1" applyAlignment="1">
      <alignment horizontal="center" vertical="center" wrapText="1"/>
    </xf>
    <xf numFmtId="169" fontId="12" fillId="38" borderId="41" xfId="0" applyNumberFormat="1" applyFont="1" applyFill="1" applyBorder="1" applyAlignment="1">
      <alignment horizontal="center" wrapText="1"/>
    </xf>
    <xf numFmtId="169" fontId="30" fillId="38" borderId="41" xfId="0" applyNumberFormat="1" applyFont="1" applyFill="1" applyBorder="1" applyAlignment="1">
      <alignment horizontal="center" wrapText="1"/>
    </xf>
    <xf numFmtId="173" fontId="89" fillId="37" borderId="41" xfId="0" applyNumberFormat="1" applyFont="1" applyFill="1" applyBorder="1" applyAlignment="1">
      <alignment horizontal="left" vertical="top" wrapText="1"/>
    </xf>
    <xf numFmtId="169" fontId="11" fillId="38" borderId="41" xfId="0" applyNumberFormat="1" applyFont="1" applyFill="1" applyBorder="1" applyAlignment="1">
      <alignment horizontal="center" wrapText="1"/>
    </xf>
    <xf numFmtId="165" fontId="30" fillId="38" borderId="41" xfId="1" applyFont="1" applyFill="1" applyBorder="1" applyAlignment="1">
      <alignment horizontal="left" wrapText="1"/>
    </xf>
    <xf numFmtId="164" fontId="30" fillId="38" borderId="41" xfId="0" applyNumberFormat="1" applyFont="1" applyFill="1" applyBorder="1" applyAlignment="1">
      <alignment horizontal="center" wrapText="1"/>
    </xf>
    <xf numFmtId="165" fontId="27" fillId="38" borderId="41" xfId="1" applyFont="1" applyFill="1" applyBorder="1" applyAlignment="1">
      <alignment horizontal="left" wrapText="1"/>
    </xf>
    <xf numFmtId="169" fontId="27" fillId="38" borderId="41" xfId="0" applyNumberFormat="1" applyFont="1" applyFill="1" applyBorder="1" applyAlignment="1">
      <alignment horizontal="center" wrapText="1"/>
    </xf>
    <xf numFmtId="165" fontId="12" fillId="38" borderId="41" xfId="1" applyFont="1" applyFill="1" applyBorder="1" applyAlignment="1">
      <alignment horizontal="left" wrapText="1"/>
    </xf>
    <xf numFmtId="173" fontId="57" fillId="37" borderId="41" xfId="0" applyNumberFormat="1" applyFont="1" applyFill="1" applyBorder="1" applyAlignment="1">
      <alignment horizontal="left" vertical="center" wrapText="1"/>
    </xf>
    <xf numFmtId="0" fontId="26" fillId="17" borderId="26" xfId="0" applyFont="1" applyFill="1" applyBorder="1" applyAlignment="1">
      <alignment horizontal="center" vertical="center" wrapText="1"/>
    </xf>
    <xf numFmtId="0" fontId="28" fillId="13" borderId="41" xfId="0" applyFont="1" applyFill="1" applyBorder="1" applyAlignment="1">
      <alignment horizontal="center" vertical="center" wrapText="1"/>
    </xf>
    <xf numFmtId="2" fontId="59" fillId="45" borderId="71" xfId="1" applyNumberFormat="1" applyFont="1" applyFill="1" applyBorder="1" applyAlignment="1">
      <alignment horizontal="center"/>
    </xf>
    <xf numFmtId="0" fontId="25" fillId="29" borderId="69" xfId="0" applyFont="1" applyFill="1" applyBorder="1" applyAlignment="1" applyProtection="1">
      <alignment horizontal="center" vertical="center"/>
      <protection hidden="1"/>
    </xf>
    <xf numFmtId="165" fontId="23" fillId="43" borderId="41" xfId="1" applyFont="1" applyFill="1" applyBorder="1" applyAlignment="1">
      <alignment horizontal="center"/>
    </xf>
    <xf numFmtId="49" fontId="1" fillId="43" borderId="41" xfId="1" applyNumberFormat="1" applyFont="1" applyFill="1" applyBorder="1"/>
    <xf numFmtId="49" fontId="23" fillId="32" borderId="41" xfId="1" applyNumberFormat="1" applyFont="1" applyFill="1" applyBorder="1" applyAlignment="1">
      <alignment horizontal="center"/>
    </xf>
    <xf numFmtId="165" fontId="23" fillId="35" borderId="41" xfId="1" applyFont="1" applyFill="1" applyBorder="1"/>
    <xf numFmtId="1" fontId="56" fillId="34" borderId="41" xfId="5740" applyNumberFormat="1" applyFont="1" applyFill="1" applyBorder="1"/>
    <xf numFmtId="176" fontId="56" fillId="34" borderId="41" xfId="1" applyNumberFormat="1" applyFont="1" applyFill="1" applyBorder="1"/>
    <xf numFmtId="1" fontId="56" fillId="36" borderId="41" xfId="1" applyNumberFormat="1" applyFont="1" applyFill="1" applyBorder="1" applyAlignment="1">
      <alignment horizontal="center"/>
    </xf>
    <xf numFmtId="165" fontId="56" fillId="34" borderId="41" xfId="1" applyFont="1" applyFill="1" applyBorder="1"/>
    <xf numFmtId="165" fontId="56" fillId="34" borderId="41" xfId="1" applyFont="1" applyFill="1" applyBorder="1" applyAlignment="1">
      <alignment horizontal="center"/>
    </xf>
    <xf numFmtId="49" fontId="27" fillId="36" borderId="69" xfId="0" applyNumberFormat="1" applyFont="1" applyFill="1" applyBorder="1" applyAlignment="1" applyProtection="1">
      <alignment horizontal="center" vertical="center"/>
      <protection hidden="1"/>
    </xf>
    <xf numFmtId="165" fontId="51" fillId="13" borderId="31" xfId="0" applyNumberFormat="1" applyFont="1" applyFill="1" applyBorder="1" applyAlignment="1">
      <alignment horizontal="center" vertical="center"/>
    </xf>
    <xf numFmtId="165" fontId="51" fillId="13" borderId="30" xfId="0" applyNumberFormat="1" applyFont="1" applyFill="1" applyBorder="1" applyAlignment="1">
      <alignment horizontal="center" vertical="center"/>
    </xf>
    <xf numFmtId="0" fontId="67" fillId="8" borderId="41" xfId="0" applyFont="1" applyFill="1" applyBorder="1" applyAlignment="1" applyProtection="1">
      <alignment horizontal="center" vertical="center" wrapText="1"/>
      <protection hidden="1"/>
    </xf>
    <xf numFmtId="49" fontId="11" fillId="3" borderId="41" xfId="1" applyNumberFormat="1" applyFont="1" applyFill="1" applyBorder="1" applyAlignment="1" applyProtection="1">
      <alignment horizontal="center" vertical="center"/>
      <protection hidden="1"/>
    </xf>
    <xf numFmtId="165" fontId="3" fillId="43" borderId="41" xfId="1" applyFont="1" applyFill="1" applyBorder="1" applyAlignment="1">
      <alignment horizontal="center"/>
    </xf>
    <xf numFmtId="3" fontId="11" fillId="36" borderId="41" xfId="0" applyNumberFormat="1" applyFont="1" applyFill="1" applyBorder="1" applyAlignment="1" applyProtection="1">
      <alignment horizontal="center" vertical="center"/>
      <protection hidden="1"/>
    </xf>
    <xf numFmtId="49" fontId="27" fillId="35" borderId="41" xfId="0" applyNumberFormat="1" applyFont="1" applyFill="1" applyBorder="1" applyAlignment="1" applyProtection="1">
      <alignment horizontal="center" vertical="center"/>
      <protection hidden="1"/>
    </xf>
    <xf numFmtId="165" fontId="27" fillId="32" borderId="41" xfId="0" applyNumberFormat="1" applyFont="1" applyFill="1" applyBorder="1" applyAlignment="1" applyProtection="1">
      <alignment horizontal="center" vertical="center"/>
      <protection hidden="1"/>
    </xf>
    <xf numFmtId="164" fontId="27" fillId="32" borderId="41" xfId="0" applyNumberFormat="1" applyFont="1" applyFill="1" applyBorder="1" applyAlignment="1" applyProtection="1">
      <alignment horizontal="center" vertical="center"/>
      <protection hidden="1"/>
    </xf>
    <xf numFmtId="165" fontId="27" fillId="32" borderId="41" xfId="1" quotePrefix="1" applyFont="1" applyFill="1" applyBorder="1" applyAlignment="1" applyProtection="1">
      <alignment horizontal="center" vertical="center"/>
      <protection hidden="1"/>
    </xf>
    <xf numFmtId="165" fontId="27" fillId="32" borderId="41" xfId="0" quotePrefix="1" applyNumberFormat="1" applyFont="1" applyFill="1" applyBorder="1" applyAlignment="1" applyProtection="1">
      <alignment horizontal="center" vertical="center"/>
      <protection hidden="1"/>
    </xf>
    <xf numFmtId="0" fontId="13" fillId="10" borderId="41" xfId="0" applyFont="1" applyFill="1" applyBorder="1" applyAlignment="1">
      <alignment horizontal="center"/>
    </xf>
    <xf numFmtId="0" fontId="92" fillId="10" borderId="41" xfId="0" applyFont="1" applyFill="1" applyBorder="1" applyAlignment="1" applyProtection="1">
      <alignment horizontal="center" vertical="center" wrapText="1"/>
      <protection hidden="1"/>
    </xf>
    <xf numFmtId="174" fontId="92" fillId="10" borderId="41" xfId="5740" applyNumberFormat="1" applyFont="1" applyFill="1" applyBorder="1" applyAlignment="1" applyProtection="1">
      <alignment horizontal="center" vertical="center" wrapText="1"/>
      <protection hidden="1"/>
    </xf>
    <xf numFmtId="1" fontId="7" fillId="10" borderId="41" xfId="1" applyNumberFormat="1" applyFont="1" applyFill="1" applyBorder="1" applyAlignment="1">
      <alignment horizontal="center" vertical="center"/>
    </xf>
    <xf numFmtId="1" fontId="2" fillId="10" borderId="41" xfId="1" applyNumberFormat="1" applyFont="1" applyFill="1" applyBorder="1" applyAlignment="1">
      <alignment horizontal="center" vertical="center"/>
    </xf>
    <xf numFmtId="0" fontId="87" fillId="10" borderId="41" xfId="0" applyFont="1" applyFill="1" applyBorder="1" applyAlignment="1">
      <alignment horizontal="center"/>
    </xf>
    <xf numFmtId="165" fontId="69" fillId="3" borderId="25" xfId="1" applyFont="1" applyFill="1" applyBorder="1" applyAlignment="1" applyProtection="1">
      <alignment horizontal="center" vertical="center"/>
      <protection hidden="1"/>
    </xf>
    <xf numFmtId="176" fontId="69" fillId="3" borderId="25" xfId="1" applyNumberFormat="1" applyFont="1" applyFill="1" applyBorder="1" applyAlignment="1" applyProtection="1">
      <alignment horizontal="center" vertical="center"/>
      <protection hidden="1"/>
    </xf>
    <xf numFmtId="165" fontId="56" fillId="6" borderId="25" xfId="1" applyFont="1" applyFill="1" applyBorder="1" applyAlignment="1" applyProtection="1">
      <alignment horizontal="center" vertical="center"/>
      <protection hidden="1"/>
    </xf>
    <xf numFmtId="176" fontId="56" fillId="6" borderId="25" xfId="1" applyNumberFormat="1" applyFont="1" applyFill="1" applyBorder="1" applyAlignment="1" applyProtection="1">
      <alignment horizontal="center" vertical="center"/>
      <protection hidden="1"/>
    </xf>
    <xf numFmtId="165" fontId="68" fillId="3" borderId="25" xfId="1" applyFont="1" applyFill="1" applyBorder="1" applyAlignment="1" applyProtection="1">
      <alignment horizontal="center" vertical="center"/>
      <protection hidden="1"/>
    </xf>
    <xf numFmtId="165" fontId="33" fillId="3" borderId="25" xfId="1" applyFont="1" applyFill="1" applyBorder="1" applyAlignment="1" applyProtection="1">
      <alignment horizontal="center" vertical="center"/>
      <protection hidden="1"/>
    </xf>
    <xf numFmtId="3" fontId="33" fillId="3" borderId="25" xfId="0" applyNumberFormat="1" applyFont="1" applyFill="1" applyBorder="1" applyAlignment="1" applyProtection="1">
      <alignment horizontal="center" vertical="center"/>
      <protection hidden="1"/>
    </xf>
    <xf numFmtId="176" fontId="68" fillId="3" borderId="25" xfId="1" applyNumberFormat="1" applyFont="1" applyFill="1" applyBorder="1" applyAlignment="1" applyProtection="1">
      <alignment horizontal="center" vertical="center"/>
      <protection hidden="1"/>
    </xf>
    <xf numFmtId="165" fontId="23" fillId="43" borderId="41" xfId="1" applyFont="1" applyFill="1" applyBorder="1"/>
    <xf numFmtId="176" fontId="60" fillId="43" borderId="41" xfId="1" applyNumberFormat="1" applyFont="1" applyFill="1" applyBorder="1"/>
    <xf numFmtId="165" fontId="30" fillId="4" borderId="41" xfId="0" applyNumberFormat="1" applyFont="1" applyFill="1" applyBorder="1" applyAlignment="1" applyProtection="1">
      <alignment horizontal="center" vertical="center"/>
      <protection hidden="1"/>
    </xf>
    <xf numFmtId="164" fontId="30" fillId="4" borderId="41" xfId="0" applyNumberFormat="1" applyFont="1" applyFill="1" applyBorder="1" applyAlignment="1" applyProtection="1">
      <alignment horizontal="center" vertical="center"/>
      <protection hidden="1"/>
    </xf>
    <xf numFmtId="165" fontId="30" fillId="4" borderId="41" xfId="1" quotePrefix="1" applyFont="1" applyFill="1" applyBorder="1" applyAlignment="1" applyProtection="1">
      <alignment horizontal="center" vertical="center"/>
      <protection hidden="1"/>
    </xf>
    <xf numFmtId="165" fontId="30" fillId="4" borderId="41" xfId="0" quotePrefix="1" applyNumberFormat="1" applyFont="1" applyFill="1" applyBorder="1" applyAlignment="1" applyProtection="1">
      <alignment horizontal="center" vertical="center"/>
      <protection hidden="1"/>
    </xf>
    <xf numFmtId="171" fontId="30" fillId="4" borderId="41" xfId="0" applyNumberFormat="1" applyFont="1" applyFill="1" applyBorder="1" applyAlignment="1" applyProtection="1">
      <alignment horizontal="center" vertical="center"/>
      <protection hidden="1"/>
    </xf>
    <xf numFmtId="1" fontId="56" fillId="36" borderId="41" xfId="5740" applyNumberFormat="1" applyFont="1" applyFill="1" applyBorder="1" applyAlignment="1">
      <alignment horizontal="center"/>
    </xf>
    <xf numFmtId="165" fontId="56" fillId="32" borderId="41" xfId="1" applyFont="1" applyFill="1" applyBorder="1"/>
    <xf numFmtId="1" fontId="56" fillId="35" borderId="41" xfId="1" applyNumberFormat="1" applyFont="1" applyFill="1" applyBorder="1" applyAlignment="1">
      <alignment horizontal="center"/>
    </xf>
    <xf numFmtId="165" fontId="56" fillId="35" borderId="41" xfId="1" applyFont="1" applyFill="1" applyBorder="1"/>
    <xf numFmtId="1" fontId="56" fillId="35" borderId="41" xfId="1" applyNumberFormat="1" applyFont="1" applyFill="1" applyBorder="1"/>
    <xf numFmtId="165" fontId="98" fillId="34" borderId="41" xfId="1" applyFont="1" applyFill="1" applyBorder="1"/>
    <xf numFmtId="165" fontId="98" fillId="35" borderId="41" xfId="1" applyFont="1" applyFill="1" applyBorder="1"/>
    <xf numFmtId="1" fontId="98" fillId="35" borderId="41" xfId="1" applyNumberFormat="1" applyFont="1" applyFill="1" applyBorder="1"/>
    <xf numFmtId="9" fontId="56" fillId="36" borderId="41" xfId="0" applyNumberFormat="1" applyFont="1" applyFill="1" applyBorder="1" applyAlignment="1" applyProtection="1">
      <alignment horizontal="center" vertical="center"/>
      <protection locked="0" hidden="1"/>
    </xf>
    <xf numFmtId="176" fontId="31" fillId="13" borderId="41" xfId="0" applyNumberFormat="1" applyFont="1" applyFill="1" applyBorder="1" applyAlignment="1">
      <alignment horizontal="center"/>
    </xf>
    <xf numFmtId="9" fontId="31" fillId="13" borderId="41" xfId="0" applyNumberFormat="1" applyFont="1" applyFill="1" applyBorder="1" applyAlignment="1">
      <alignment horizontal="center"/>
    </xf>
    <xf numFmtId="0" fontId="25" fillId="13" borderId="0" xfId="0" applyFont="1" applyFill="1" applyAlignment="1">
      <alignment horizontal="center"/>
    </xf>
    <xf numFmtId="1" fontId="0" fillId="0" borderId="0" xfId="0" applyNumberFormat="1"/>
    <xf numFmtId="179" fontId="0" fillId="0" borderId="0" xfId="0" applyNumberFormat="1"/>
    <xf numFmtId="180" fontId="21" fillId="11" borderId="25" xfId="0" applyNumberFormat="1" applyFont="1" applyFill="1" applyBorder="1" applyAlignment="1" applyProtection="1">
      <alignment horizontal="center" vertical="center"/>
      <protection locked="0" hidden="1"/>
    </xf>
    <xf numFmtId="180" fontId="13" fillId="11" borderId="25" xfId="0" applyNumberFormat="1" applyFont="1" applyFill="1" applyBorder="1" applyAlignment="1" applyProtection="1">
      <alignment horizontal="center" vertical="center"/>
      <protection locked="0" hidden="1"/>
    </xf>
    <xf numFmtId="180" fontId="50" fillId="11" borderId="25" xfId="0" applyNumberFormat="1" applyFont="1" applyFill="1" applyBorder="1" applyAlignment="1" applyProtection="1">
      <alignment horizontal="center" vertical="center"/>
      <protection locked="0" hidden="1"/>
    </xf>
    <xf numFmtId="180" fontId="21" fillId="11" borderId="41" xfId="0" applyNumberFormat="1" applyFont="1" applyFill="1" applyBorder="1" applyAlignment="1" applyProtection="1">
      <alignment horizontal="center" vertical="center"/>
      <protection locked="0" hidden="1"/>
    </xf>
    <xf numFmtId="180" fontId="13" fillId="11" borderId="41" xfId="0" applyNumberFormat="1" applyFont="1" applyFill="1" applyBorder="1" applyAlignment="1" applyProtection="1">
      <alignment horizontal="center" vertical="center"/>
      <protection locked="0" hidden="1"/>
    </xf>
    <xf numFmtId="0" fontId="56" fillId="11" borderId="41" xfId="0" applyFont="1" applyFill="1" applyBorder="1" applyAlignment="1">
      <alignment horizontal="center"/>
    </xf>
    <xf numFmtId="175" fontId="56" fillId="11" borderId="41" xfId="0" applyNumberFormat="1" applyFont="1" applyFill="1" applyBorder="1" applyAlignment="1">
      <alignment horizontal="center"/>
    </xf>
    <xf numFmtId="174" fontId="92" fillId="10" borderId="41" xfId="0" applyNumberFormat="1" applyFont="1" applyFill="1" applyBorder="1" applyAlignment="1" applyProtection="1">
      <alignment horizontal="center" vertical="center" wrapText="1"/>
      <protection hidden="1"/>
    </xf>
    <xf numFmtId="0" fontId="30" fillId="38" borderId="41" xfId="0" applyFont="1" applyFill="1" applyBorder="1" applyAlignment="1">
      <alignment horizontal="center" wrapText="1"/>
    </xf>
    <xf numFmtId="0" fontId="56" fillId="0" borderId="0" xfId="0" applyFont="1" applyAlignment="1">
      <alignment wrapText="1"/>
    </xf>
    <xf numFmtId="0" fontId="31" fillId="17" borderId="26" xfId="0" applyFont="1" applyFill="1" applyBorder="1" applyAlignment="1">
      <alignment horizontal="center" vertical="center" wrapText="1"/>
    </xf>
    <xf numFmtId="0" fontId="26" fillId="13" borderId="41" xfId="0" applyFont="1" applyFill="1" applyBorder="1" applyAlignment="1">
      <alignment horizontal="center" wrapText="1"/>
    </xf>
    <xf numFmtId="0" fontId="26" fillId="13" borderId="38" xfId="0" applyFont="1" applyFill="1" applyBorder="1" applyAlignment="1">
      <alignment horizontal="center" wrapText="1"/>
    </xf>
    <xf numFmtId="0" fontId="31" fillId="13" borderId="38" xfId="0" applyFont="1" applyFill="1" applyBorder="1" applyAlignment="1">
      <alignment horizontal="center" vertical="center" wrapText="1"/>
    </xf>
    <xf numFmtId="165" fontId="30" fillId="38" borderId="41" xfId="1" applyFont="1" applyFill="1" applyBorder="1" applyAlignment="1">
      <alignment horizontal="center" wrapText="1"/>
    </xf>
    <xf numFmtId="173" fontId="63" fillId="18" borderId="41" xfId="0" applyNumberFormat="1" applyFont="1" applyFill="1" applyBorder="1" applyAlignment="1">
      <alignment horizontal="left" vertical="center" wrapText="1"/>
    </xf>
    <xf numFmtId="173" fontId="63" fillId="18" borderId="41" xfId="0" applyNumberFormat="1" applyFont="1" applyFill="1" applyBorder="1" applyAlignment="1">
      <alignment vertical="center" wrapText="1"/>
    </xf>
    <xf numFmtId="171" fontId="11" fillId="38" borderId="41" xfId="1" applyNumberFormat="1" applyFont="1" applyFill="1" applyBorder="1" applyAlignment="1">
      <alignment horizontal="center" vertical="center" wrapText="1"/>
    </xf>
    <xf numFmtId="165" fontId="11" fillId="38" borderId="41" xfId="1" applyFont="1" applyFill="1" applyBorder="1" applyAlignment="1">
      <alignment horizontal="center" wrapText="1"/>
    </xf>
    <xf numFmtId="165" fontId="27" fillId="38" borderId="41" xfId="1" applyFont="1" applyFill="1" applyBorder="1" applyAlignment="1">
      <alignment horizontal="center" wrapText="1"/>
    </xf>
    <xf numFmtId="165" fontId="27" fillId="38" borderId="28" xfId="1" applyFont="1" applyFill="1" applyBorder="1" applyAlignment="1">
      <alignment horizontal="center" wrapText="1"/>
    </xf>
    <xf numFmtId="165" fontId="27" fillId="38" borderId="26" xfId="1" applyFont="1" applyFill="1" applyBorder="1" applyAlignment="1">
      <alignment horizontal="center" wrapText="1"/>
    </xf>
    <xf numFmtId="173" fontId="57" fillId="37" borderId="28" xfId="0" applyNumberFormat="1" applyFont="1" applyFill="1" applyBorder="1" applyAlignment="1">
      <alignment horizontal="center" vertical="center" wrapText="1"/>
    </xf>
    <xf numFmtId="173" fontId="63" fillId="18" borderId="41" xfId="0" applyNumberFormat="1" applyFont="1" applyFill="1" applyBorder="1" applyAlignment="1">
      <alignment horizontal="center" vertical="center" wrapText="1"/>
    </xf>
    <xf numFmtId="173" fontId="63" fillId="41" borderId="72" xfId="0" applyNumberFormat="1" applyFont="1" applyFill="1" applyBorder="1" applyAlignment="1">
      <alignment horizontal="center" vertical="center" wrapText="1"/>
    </xf>
    <xf numFmtId="173" fontId="63" fillId="19" borderId="72" xfId="0" applyNumberFormat="1" applyFont="1" applyFill="1" applyBorder="1" applyAlignment="1">
      <alignment horizontal="center" vertical="center" wrapText="1"/>
    </xf>
    <xf numFmtId="173" fontId="63" fillId="20" borderId="72" xfId="0" applyNumberFormat="1" applyFont="1" applyFill="1" applyBorder="1" applyAlignment="1">
      <alignment horizontal="center" vertical="center" wrapText="1"/>
    </xf>
    <xf numFmtId="173" fontId="57" fillId="37" borderId="41" xfId="0" applyNumberFormat="1" applyFont="1" applyFill="1" applyBorder="1" applyAlignment="1">
      <alignment horizontal="left" vertical="top" wrapText="1"/>
    </xf>
    <xf numFmtId="171" fontId="11" fillId="38" borderId="41" xfId="5650" applyNumberFormat="1" applyFont="1" applyFill="1" applyBorder="1" applyAlignment="1">
      <alignment horizontal="center" wrapText="1"/>
    </xf>
    <xf numFmtId="173" fontId="99" fillId="37" borderId="41" xfId="0" applyNumberFormat="1" applyFont="1" applyFill="1" applyBorder="1" applyAlignment="1">
      <alignment horizontal="center" vertical="center" wrapText="1"/>
    </xf>
    <xf numFmtId="181" fontId="27" fillId="38" borderId="41" xfId="5650" applyNumberFormat="1" applyFont="1" applyFill="1" applyBorder="1" applyAlignment="1">
      <alignment horizontal="center" wrapText="1"/>
    </xf>
    <xf numFmtId="171" fontId="27" fillId="38" borderId="41" xfId="5650" applyNumberFormat="1" applyFont="1" applyFill="1" applyBorder="1" applyAlignment="1">
      <alignment horizontal="center" wrapText="1"/>
    </xf>
    <xf numFmtId="173" fontId="100" fillId="37" borderId="41" xfId="0" applyNumberFormat="1" applyFont="1" applyFill="1" applyBorder="1" applyAlignment="1">
      <alignment horizontal="center" vertical="center" wrapText="1"/>
    </xf>
    <xf numFmtId="165" fontId="27" fillId="38" borderId="41" xfId="1" applyFont="1" applyFill="1" applyBorder="1" applyAlignment="1">
      <alignment horizontal="center" vertical="center" wrapText="1"/>
    </xf>
    <xf numFmtId="0" fontId="28" fillId="17" borderId="41" xfId="0" applyFont="1" applyFill="1" applyBorder="1" applyAlignment="1">
      <alignment horizontal="center" vertical="center" wrapText="1"/>
    </xf>
    <xf numFmtId="171" fontId="27" fillId="38" borderId="41" xfId="1" applyNumberFormat="1" applyFont="1" applyFill="1" applyBorder="1" applyAlignment="1">
      <alignment horizontal="center" wrapText="1"/>
    </xf>
    <xf numFmtId="165" fontId="27" fillId="39" borderId="41" xfId="1" applyFont="1" applyFill="1" applyBorder="1" applyAlignment="1">
      <alignment horizontal="center" vertical="center" wrapText="1"/>
    </xf>
    <xf numFmtId="0" fontId="28" fillId="17" borderId="70" xfId="0" applyFont="1" applyFill="1" applyBorder="1" applyAlignment="1">
      <alignment horizontal="center" vertical="center" wrapText="1"/>
    </xf>
    <xf numFmtId="0" fontId="60" fillId="0" borderId="0" xfId="0" applyFont="1" applyAlignment="1">
      <alignment wrapText="1"/>
    </xf>
    <xf numFmtId="165" fontId="28" fillId="17" borderId="71" xfId="1" applyFont="1" applyFill="1" applyBorder="1" applyAlignment="1">
      <alignment horizontal="center" vertical="center" wrapText="1"/>
    </xf>
    <xf numFmtId="0" fontId="28" fillId="17" borderId="71" xfId="0" applyFont="1" applyFill="1" applyBorder="1" applyAlignment="1">
      <alignment horizontal="center" vertical="center" wrapText="1"/>
    </xf>
    <xf numFmtId="0" fontId="28" fillId="13" borderId="38" xfId="0" applyFont="1" applyFill="1" applyBorder="1" applyAlignment="1">
      <alignment horizontal="center" vertical="center" wrapText="1"/>
    </xf>
    <xf numFmtId="0" fontId="28" fillId="13" borderId="33" xfId="0" applyFont="1" applyFill="1" applyBorder="1" applyAlignment="1">
      <alignment horizontal="center" vertical="center" wrapText="1"/>
    </xf>
    <xf numFmtId="171" fontId="27" fillId="38" borderId="41" xfId="1" applyNumberFormat="1" applyFont="1" applyFill="1" applyBorder="1" applyAlignment="1">
      <alignment horizontal="center" vertical="center" wrapText="1"/>
    </xf>
    <xf numFmtId="171" fontId="28" fillId="17" borderId="28" xfId="1" applyNumberFormat="1" applyFont="1" applyFill="1" applyBorder="1" applyAlignment="1">
      <alignment horizontal="center" vertical="center" wrapText="1"/>
    </xf>
    <xf numFmtId="171" fontId="28" fillId="13" borderId="33" xfId="1" applyNumberFormat="1" applyFont="1" applyFill="1" applyBorder="1" applyAlignment="1">
      <alignment horizontal="center" vertical="center" wrapText="1"/>
    </xf>
    <xf numFmtId="173" fontId="63" fillId="19" borderId="74" xfId="0" applyNumberFormat="1" applyFont="1" applyFill="1" applyBorder="1" applyAlignment="1">
      <alignment horizontal="center" vertical="center" wrapText="1"/>
    </xf>
    <xf numFmtId="173" fontId="63" fillId="18" borderId="74" xfId="0" applyNumberFormat="1" applyFont="1" applyFill="1" applyBorder="1" applyAlignment="1">
      <alignment horizontal="center" vertical="center" wrapText="1"/>
    </xf>
    <xf numFmtId="173" fontId="63" fillId="18" borderId="39" xfId="0" applyNumberFormat="1" applyFont="1" applyFill="1" applyBorder="1" applyAlignment="1">
      <alignment horizontal="center" vertical="center" wrapText="1"/>
    </xf>
    <xf numFmtId="173" fontId="63" fillId="19" borderId="39" xfId="0" applyNumberFormat="1" applyFont="1" applyFill="1" applyBorder="1" applyAlignment="1">
      <alignment horizontal="center" vertical="center" wrapText="1"/>
    </xf>
    <xf numFmtId="165" fontId="27" fillId="38" borderId="70" xfId="1" applyFont="1" applyFill="1" applyBorder="1" applyAlignment="1">
      <alignment horizontal="center" wrapText="1"/>
    </xf>
    <xf numFmtId="165" fontId="27" fillId="38" borderId="71" xfId="1" applyFont="1" applyFill="1" applyBorder="1" applyAlignment="1">
      <alignment horizontal="center" wrapText="1"/>
    </xf>
    <xf numFmtId="0" fontId="89" fillId="37" borderId="41" xfId="0" applyFont="1" applyFill="1" applyBorder="1" applyAlignment="1">
      <alignment horizontal="center" vertical="center" wrapText="1"/>
    </xf>
    <xf numFmtId="173" fontId="32" fillId="3" borderId="41" xfId="0" applyNumberFormat="1" applyFont="1" applyFill="1" applyBorder="1" applyAlignment="1">
      <alignment horizontal="center" vertical="center" wrapText="1"/>
    </xf>
    <xf numFmtId="173" fontId="32" fillId="16" borderId="41" xfId="0" applyNumberFormat="1" applyFont="1" applyFill="1" applyBorder="1" applyAlignment="1">
      <alignment horizontal="center" vertical="center" wrapText="1"/>
    </xf>
    <xf numFmtId="171" fontId="0" fillId="3" borderId="25" xfId="1" applyNumberFormat="1" applyFont="1" applyFill="1" applyBorder="1" applyAlignment="1">
      <alignment horizontal="center" vertical="center" wrapText="1"/>
    </xf>
    <xf numFmtId="171" fontId="0" fillId="16" borderId="25" xfId="1" applyNumberFormat="1" applyFont="1" applyFill="1" applyBorder="1" applyAlignment="1">
      <alignment horizontal="center" vertical="center" wrapText="1"/>
    </xf>
    <xf numFmtId="171" fontId="27" fillId="4" borderId="41" xfId="0" applyNumberFormat="1" applyFont="1" applyFill="1" applyBorder="1" applyAlignment="1" applyProtection="1">
      <alignment horizontal="center" vertical="center" wrapText="1"/>
      <protection hidden="1"/>
    </xf>
    <xf numFmtId="171" fontId="27" fillId="5" borderId="41" xfId="0" applyNumberFormat="1" applyFont="1" applyFill="1" applyBorder="1" applyAlignment="1" applyProtection="1">
      <alignment horizontal="center" vertical="center" wrapText="1"/>
      <protection hidden="1"/>
    </xf>
    <xf numFmtId="171" fontId="27" fillId="6" borderId="41" xfId="0" applyNumberFormat="1" applyFont="1" applyFill="1" applyBorder="1" applyAlignment="1" applyProtection="1">
      <alignment horizontal="center" vertical="center" wrapText="1"/>
      <protection hidden="1"/>
    </xf>
    <xf numFmtId="174" fontId="27" fillId="3" borderId="41" xfId="0" applyNumberFormat="1" applyFont="1" applyFill="1" applyBorder="1" applyAlignment="1" applyProtection="1">
      <alignment horizontal="center" vertical="center" wrapText="1"/>
      <protection hidden="1"/>
    </xf>
    <xf numFmtId="171" fontId="27" fillId="3" borderId="41" xfId="0" applyNumberFormat="1" applyFont="1" applyFill="1" applyBorder="1" applyAlignment="1" applyProtection="1">
      <alignment horizontal="center" vertical="center" wrapText="1"/>
      <protection hidden="1"/>
    </xf>
    <xf numFmtId="0" fontId="101" fillId="37" borderId="41" xfId="0" applyFont="1" applyFill="1" applyBorder="1" applyAlignment="1">
      <alignment horizontal="center" wrapText="1"/>
    </xf>
    <xf numFmtId="165" fontId="33" fillId="3" borderId="25" xfId="1" applyFont="1" applyFill="1" applyBorder="1" applyAlignment="1" applyProtection="1">
      <alignment horizontal="center" vertical="center" wrapText="1"/>
      <protection hidden="1"/>
    </xf>
    <xf numFmtId="3" fontId="87" fillId="0" borderId="25" xfId="0" applyNumberFormat="1" applyFont="1" applyBorder="1" applyAlignment="1" applyProtection="1">
      <alignment horizontal="center" vertical="center"/>
      <protection hidden="1"/>
    </xf>
    <xf numFmtId="0" fontId="30" fillId="11" borderId="41" xfId="0" applyFont="1" applyFill="1" applyBorder="1" applyAlignment="1">
      <alignment horizontal="center"/>
    </xf>
    <xf numFmtId="175" fontId="30" fillId="11" borderId="41" xfId="0" applyNumberFormat="1" applyFont="1" applyFill="1" applyBorder="1" applyAlignment="1">
      <alignment horizontal="center"/>
    </xf>
    <xf numFmtId="0" fontId="26" fillId="29" borderId="41" xfId="0" applyFont="1" applyFill="1" applyBorder="1" applyAlignment="1" applyProtection="1">
      <alignment horizontal="center" vertical="center"/>
      <protection hidden="1"/>
    </xf>
    <xf numFmtId="0" fontId="16" fillId="8" borderId="30" xfId="0" applyFont="1" applyFill="1" applyBorder="1" applyAlignment="1" applyProtection="1">
      <alignment horizontal="center" vertical="center" wrapText="1"/>
      <protection hidden="1"/>
    </xf>
    <xf numFmtId="0" fontId="0" fillId="36" borderId="41" xfId="0" applyFill="1" applyBorder="1"/>
    <xf numFmtId="177" fontId="59" fillId="36" borderId="41" xfId="5740" applyNumberFormat="1" applyFont="1" applyFill="1" applyBorder="1" applyAlignment="1">
      <alignment horizontal="center"/>
    </xf>
    <xf numFmtId="165" fontId="59" fillId="36" borderId="41" xfId="1" applyFont="1" applyFill="1" applyBorder="1" applyAlignment="1">
      <alignment horizontal="center"/>
    </xf>
    <xf numFmtId="0" fontId="59" fillId="34" borderId="41" xfId="5740" applyNumberFormat="1" applyFont="1" applyFill="1" applyBorder="1" applyAlignment="1">
      <alignment horizontal="center"/>
    </xf>
    <xf numFmtId="166" fontId="59" fillId="36" borderId="41" xfId="5740" applyFont="1" applyFill="1" applyBorder="1" applyAlignment="1">
      <alignment horizontal="center"/>
    </xf>
    <xf numFmtId="177" fontId="59" fillId="34" borderId="41" xfId="5740" applyNumberFormat="1" applyFont="1" applyFill="1" applyBorder="1" applyAlignment="1">
      <alignment horizontal="center"/>
    </xf>
    <xf numFmtId="0" fontId="59" fillId="0" borderId="41" xfId="0" applyFont="1" applyBorder="1" applyAlignment="1">
      <alignment horizontal="center"/>
    </xf>
    <xf numFmtId="176" fontId="59" fillId="36" borderId="41" xfId="1" applyNumberFormat="1" applyFont="1" applyFill="1" applyBorder="1"/>
    <xf numFmtId="9" fontId="59" fillId="34" borderId="41" xfId="2" applyFont="1" applyFill="1" applyBorder="1" applyAlignment="1">
      <alignment horizontal="center"/>
    </xf>
    <xf numFmtId="176" fontId="59" fillId="34" borderId="41" xfId="1" applyNumberFormat="1" applyFont="1" applyFill="1" applyBorder="1" applyAlignment="1">
      <alignment horizontal="center"/>
    </xf>
    <xf numFmtId="177" fontId="59" fillId="36" borderId="41" xfId="5740" applyNumberFormat="1" applyFont="1" applyFill="1" applyBorder="1"/>
    <xf numFmtId="9" fontId="59" fillId="36" borderId="41" xfId="2" applyFont="1" applyFill="1" applyBorder="1" applyAlignment="1">
      <alignment horizontal="center"/>
    </xf>
    <xf numFmtId="0" fontId="55" fillId="8" borderId="0" xfId="0" applyFont="1" applyFill="1" applyAlignment="1" applyProtection="1">
      <alignment horizontal="center" vertical="center" wrapText="1"/>
      <protection hidden="1"/>
    </xf>
    <xf numFmtId="0" fontId="92" fillId="11" borderId="0" xfId="0" applyFont="1" applyFill="1" applyAlignment="1">
      <alignment horizontal="center"/>
    </xf>
    <xf numFmtId="0" fontId="0" fillId="11" borderId="0" xfId="0" applyFill="1" applyAlignment="1">
      <alignment horizontal="center"/>
    </xf>
    <xf numFmtId="0" fontId="53" fillId="10" borderId="0" xfId="0" applyFont="1" applyFill="1"/>
    <xf numFmtId="0" fontId="64" fillId="10" borderId="0" xfId="0" applyFont="1" applyFill="1"/>
    <xf numFmtId="0" fontId="55" fillId="8" borderId="38" xfId="0" applyFont="1" applyFill="1" applyBorder="1" applyAlignment="1" applyProtection="1">
      <alignment horizontal="center" vertical="center" wrapText="1"/>
      <protection hidden="1"/>
    </xf>
    <xf numFmtId="3" fontId="87" fillId="9" borderId="69" xfId="0" applyNumberFormat="1" applyFont="1" applyFill="1" applyBorder="1" applyAlignment="1" applyProtection="1">
      <alignment horizontal="center" vertical="center"/>
      <protection locked="0" hidden="1"/>
    </xf>
    <xf numFmtId="9" fontId="87" fillId="28" borderId="69" xfId="0" applyNumberFormat="1" applyFont="1" applyFill="1" applyBorder="1" applyAlignment="1" applyProtection="1">
      <alignment horizontal="center" vertical="center"/>
      <protection hidden="1"/>
    </xf>
    <xf numFmtId="10" fontId="87" fillId="9" borderId="69" xfId="0" applyNumberFormat="1" applyFont="1" applyFill="1" applyBorder="1" applyAlignment="1" applyProtection="1">
      <alignment horizontal="center" vertical="center"/>
      <protection locked="0" hidden="1"/>
    </xf>
    <xf numFmtId="180" fontId="32" fillId="9" borderId="69" xfId="0" applyNumberFormat="1" applyFont="1" applyFill="1" applyBorder="1" applyAlignment="1" applyProtection="1">
      <alignment horizontal="center" vertical="center"/>
      <protection locked="0" hidden="1"/>
    </xf>
    <xf numFmtId="0" fontId="3" fillId="9" borderId="69" xfId="0" applyFont="1" applyFill="1" applyBorder="1" applyAlignment="1">
      <alignment vertical="center"/>
    </xf>
    <xf numFmtId="9" fontId="87" fillId="28" borderId="69" xfId="2" applyFont="1" applyFill="1" applyBorder="1" applyAlignment="1" applyProtection="1">
      <alignment horizontal="center" vertical="center"/>
      <protection hidden="1"/>
    </xf>
    <xf numFmtId="165" fontId="87" fillId="28" borderId="69" xfId="1" applyFont="1" applyFill="1" applyBorder="1" applyAlignment="1" applyProtection="1">
      <alignment horizontal="center" vertical="center"/>
      <protection hidden="1"/>
    </xf>
    <xf numFmtId="0" fontId="50" fillId="8" borderId="83" xfId="0" applyFont="1" applyFill="1" applyBorder="1" applyAlignment="1" applyProtection="1">
      <alignment horizontal="center" vertical="center" wrapText="1"/>
      <protection hidden="1"/>
    </xf>
    <xf numFmtId="0" fontId="103" fillId="31" borderId="84" xfId="0" applyFont="1" applyFill="1" applyBorder="1" applyAlignment="1">
      <alignment horizontal="center"/>
    </xf>
    <xf numFmtId="0" fontId="103" fillId="31" borderId="85" xfId="0" applyFont="1" applyFill="1" applyBorder="1" applyAlignment="1">
      <alignment horizontal="center"/>
    </xf>
    <xf numFmtId="0" fontId="13" fillId="8" borderId="87" xfId="0" applyFont="1" applyFill="1" applyBorder="1" applyAlignment="1" applyProtection="1">
      <alignment horizontal="center" vertical="center" wrapText="1"/>
      <protection hidden="1"/>
    </xf>
    <xf numFmtId="0" fontId="92" fillId="34" borderId="88" xfId="0" applyFont="1" applyFill="1" applyBorder="1" applyAlignment="1">
      <alignment horizontal="center" vertical="center"/>
    </xf>
    <xf numFmtId="0" fontId="50" fillId="8" borderId="89" xfId="0" applyFont="1" applyFill="1" applyBorder="1" applyAlignment="1" applyProtection="1">
      <alignment horizontal="center" vertical="center" wrapText="1"/>
      <protection hidden="1"/>
    </xf>
    <xf numFmtId="0" fontId="92" fillId="34" borderId="90" xfId="0" applyFont="1" applyFill="1" applyBorder="1" applyAlignment="1">
      <alignment horizontal="center" vertical="center"/>
    </xf>
    <xf numFmtId="0" fontId="50" fillId="8" borderId="87" xfId="0" applyFont="1" applyFill="1" applyBorder="1" applyAlignment="1" applyProtection="1">
      <alignment horizontal="center" vertical="center" wrapText="1"/>
      <protection hidden="1"/>
    </xf>
    <xf numFmtId="3" fontId="52" fillId="3" borderId="41" xfId="0" applyNumberFormat="1" applyFont="1" applyFill="1" applyBorder="1" applyAlignment="1" applyProtection="1">
      <alignment horizontal="center" vertical="center"/>
      <protection hidden="1"/>
    </xf>
    <xf numFmtId="0" fontId="55" fillId="8" borderId="33" xfId="0" applyFont="1" applyFill="1" applyBorder="1" applyAlignment="1" applyProtection="1">
      <alignment horizontal="center" vertical="center" wrapText="1"/>
      <protection hidden="1"/>
    </xf>
    <xf numFmtId="0" fontId="16" fillId="8" borderId="31" xfId="0" applyFont="1" applyFill="1" applyBorder="1" applyAlignment="1" applyProtection="1">
      <alignment horizontal="center" vertical="center" wrapText="1"/>
      <protection hidden="1"/>
    </xf>
    <xf numFmtId="0" fontId="17" fillId="8" borderId="31" xfId="0" applyFont="1" applyFill="1" applyBorder="1" applyAlignment="1" applyProtection="1">
      <alignment horizontal="center" vertical="center" wrapText="1"/>
      <protection hidden="1"/>
    </xf>
    <xf numFmtId="174" fontId="57" fillId="5" borderId="25" xfId="0" applyNumberFormat="1" applyFont="1" applyFill="1" applyBorder="1" applyAlignment="1" applyProtection="1">
      <alignment horizontal="center" vertical="center" wrapText="1"/>
      <protection hidden="1"/>
    </xf>
    <xf numFmtId="174" fontId="57" fillId="3" borderId="25" xfId="0" applyNumberFormat="1" applyFont="1" applyFill="1" applyBorder="1" applyAlignment="1" applyProtection="1">
      <alignment horizontal="center" vertical="center" wrapText="1"/>
      <protection hidden="1"/>
    </xf>
    <xf numFmtId="174" fontId="27" fillId="5" borderId="25" xfId="0" applyNumberFormat="1" applyFont="1" applyFill="1" applyBorder="1" applyAlignment="1" applyProtection="1">
      <alignment horizontal="center" vertical="center" wrapText="1"/>
      <protection hidden="1"/>
    </xf>
    <xf numFmtId="174" fontId="27" fillId="6" borderId="39" xfId="0" applyNumberFormat="1" applyFont="1" applyFill="1" applyBorder="1" applyAlignment="1" applyProtection="1">
      <alignment horizontal="center" vertical="center" wrapText="1"/>
      <protection hidden="1"/>
    </xf>
    <xf numFmtId="0" fontId="31" fillId="17" borderId="70" xfId="0" applyFont="1" applyFill="1" applyBorder="1" applyAlignment="1">
      <alignment horizontal="center" vertical="center" wrapText="1"/>
    </xf>
    <xf numFmtId="171" fontId="26" fillId="17" borderId="71" xfId="1" applyNumberFormat="1" applyFont="1" applyFill="1" applyBorder="1" applyAlignment="1">
      <alignment horizontal="center" vertical="center" wrapText="1"/>
    </xf>
    <xf numFmtId="8" fontId="30" fillId="38" borderId="41" xfId="0" applyNumberFormat="1" applyFont="1" applyFill="1" applyBorder="1" applyAlignment="1">
      <alignment horizontal="center" wrapText="1"/>
    </xf>
    <xf numFmtId="174" fontId="66" fillId="5" borderId="25" xfId="0" applyNumberFormat="1" applyFont="1" applyFill="1" applyBorder="1" applyAlignment="1" applyProtection="1">
      <alignment horizontal="center" vertical="center" wrapText="1"/>
      <protection hidden="1"/>
    </xf>
    <xf numFmtId="165" fontId="30" fillId="3" borderId="25" xfId="1" applyFont="1" applyFill="1" applyBorder="1" applyAlignment="1" applyProtection="1">
      <alignment horizontal="left" vertical="center" indent="2"/>
      <protection hidden="1"/>
    </xf>
    <xf numFmtId="173" fontId="63" fillId="20" borderId="74" xfId="0" applyNumberFormat="1" applyFont="1" applyFill="1" applyBorder="1" applyAlignment="1">
      <alignment horizontal="center" vertical="center" wrapText="1"/>
    </xf>
    <xf numFmtId="173" fontId="63" fillId="20" borderId="32" xfId="0" applyNumberFormat="1" applyFont="1" applyFill="1" applyBorder="1" applyAlignment="1">
      <alignment horizontal="center" vertical="center" wrapText="1"/>
    </xf>
    <xf numFmtId="173" fontId="57" fillId="37" borderId="70" xfId="0" applyNumberFormat="1" applyFont="1" applyFill="1" applyBorder="1" applyAlignment="1">
      <alignment horizontal="center" vertical="center" wrapText="1"/>
    </xf>
    <xf numFmtId="173" fontId="63" fillId="20" borderId="30" xfId="0" applyNumberFormat="1" applyFont="1" applyFill="1" applyBorder="1" applyAlignment="1">
      <alignment horizontal="center" vertical="center" wrapText="1"/>
    </xf>
    <xf numFmtId="173" fontId="63" fillId="20" borderId="32" xfId="0" applyNumberFormat="1" applyFont="1" applyFill="1" applyBorder="1" applyAlignment="1">
      <alignment horizontal="center" vertical="center" wrapText="1"/>
    </xf>
    <xf numFmtId="173" fontId="63" fillId="20" borderId="36" xfId="0" applyNumberFormat="1" applyFont="1" applyFill="1" applyBorder="1" applyAlignment="1">
      <alignment horizontal="center" vertical="center" wrapText="1"/>
    </xf>
    <xf numFmtId="173" fontId="63" fillId="20" borderId="39" xfId="0" applyNumberFormat="1" applyFont="1" applyFill="1" applyBorder="1" applyAlignment="1">
      <alignment horizontal="center" vertical="center" wrapText="1"/>
    </xf>
    <xf numFmtId="173" fontId="63" fillId="20" borderId="37" xfId="0" applyNumberFormat="1" applyFont="1" applyFill="1" applyBorder="1" applyAlignment="1">
      <alignment horizontal="center" vertical="center" wrapText="1"/>
    </xf>
    <xf numFmtId="173" fontId="63" fillId="40" borderId="74" xfId="0" applyNumberFormat="1" applyFont="1" applyFill="1" applyBorder="1" applyAlignment="1">
      <alignment horizontal="center" vertical="center" wrapText="1"/>
    </xf>
    <xf numFmtId="173" fontId="63" fillId="40" borderId="75" xfId="0" applyNumberFormat="1" applyFont="1" applyFill="1" applyBorder="1" applyAlignment="1">
      <alignment horizontal="center" vertical="center" wrapText="1"/>
    </xf>
    <xf numFmtId="173" fontId="63" fillId="40" borderId="76" xfId="0" applyNumberFormat="1" applyFont="1" applyFill="1" applyBorder="1" applyAlignment="1">
      <alignment horizontal="center" vertical="center" wrapText="1"/>
    </xf>
    <xf numFmtId="173" fontId="63" fillId="40" borderId="39" xfId="0" applyNumberFormat="1" applyFont="1" applyFill="1" applyBorder="1" applyAlignment="1">
      <alignment horizontal="center" vertical="center" wrapText="1"/>
    </xf>
    <xf numFmtId="173" fontId="63" fillId="40" borderId="38" xfId="0" applyNumberFormat="1" applyFont="1" applyFill="1" applyBorder="1" applyAlignment="1">
      <alignment horizontal="center" vertical="center" wrapText="1"/>
    </xf>
    <xf numFmtId="173" fontId="63" fillId="40" borderId="37" xfId="0" applyNumberFormat="1" applyFont="1" applyFill="1" applyBorder="1" applyAlignment="1">
      <alignment horizontal="center" vertical="center" wrapText="1"/>
    </xf>
    <xf numFmtId="173" fontId="63" fillId="18" borderId="74" xfId="0" applyNumberFormat="1" applyFont="1" applyFill="1" applyBorder="1" applyAlignment="1">
      <alignment horizontal="center" vertical="center" wrapText="1"/>
    </xf>
    <xf numFmtId="173" fontId="63" fillId="18" borderId="75" xfId="0" applyNumberFormat="1" applyFont="1" applyFill="1" applyBorder="1" applyAlignment="1">
      <alignment horizontal="center" vertical="center" wrapText="1"/>
    </xf>
    <xf numFmtId="173" fontId="63" fillId="19" borderId="74" xfId="0" applyNumberFormat="1" applyFont="1" applyFill="1" applyBorder="1" applyAlignment="1">
      <alignment horizontal="center" vertical="center" wrapText="1"/>
    </xf>
    <xf numFmtId="173" fontId="63" fillId="19" borderId="75" xfId="0" applyNumberFormat="1" applyFont="1" applyFill="1" applyBorder="1" applyAlignment="1">
      <alignment horizontal="center" vertical="center" wrapText="1"/>
    </xf>
    <xf numFmtId="173" fontId="63" fillId="19" borderId="76" xfId="0" applyNumberFormat="1" applyFont="1" applyFill="1" applyBorder="1" applyAlignment="1">
      <alignment horizontal="center" vertical="center" wrapText="1"/>
    </xf>
    <xf numFmtId="173" fontId="63" fillId="18" borderId="39" xfId="0" applyNumberFormat="1" applyFont="1" applyFill="1" applyBorder="1" applyAlignment="1">
      <alignment horizontal="center" vertical="center" wrapText="1"/>
    </xf>
    <xf numFmtId="173" fontId="63" fillId="18" borderId="38" xfId="0" applyNumberFormat="1" applyFont="1" applyFill="1" applyBorder="1" applyAlignment="1">
      <alignment horizontal="center" vertical="center" wrapText="1"/>
    </xf>
    <xf numFmtId="173" fontId="63" fillId="19" borderId="39" xfId="0" applyNumberFormat="1" applyFont="1" applyFill="1" applyBorder="1" applyAlignment="1">
      <alignment horizontal="center" vertical="center" wrapText="1"/>
    </xf>
    <xf numFmtId="173" fontId="63" fillId="19" borderId="38" xfId="0" applyNumberFormat="1" applyFont="1" applyFill="1" applyBorder="1" applyAlignment="1">
      <alignment horizontal="center" vertical="center" wrapText="1"/>
    </xf>
    <xf numFmtId="173" fontId="63" fillId="19" borderId="37" xfId="0" applyNumberFormat="1" applyFont="1" applyFill="1" applyBorder="1" applyAlignment="1">
      <alignment horizontal="center" vertical="center" wrapText="1"/>
    </xf>
    <xf numFmtId="173" fontId="63" fillId="40" borderId="41" xfId="0" applyNumberFormat="1" applyFont="1" applyFill="1" applyBorder="1" applyAlignment="1">
      <alignment horizontal="center" vertical="center" wrapText="1"/>
    </xf>
    <xf numFmtId="173" fontId="63" fillId="40" borderId="30" xfId="0" applyNumberFormat="1" applyFont="1" applyFill="1" applyBorder="1" applyAlignment="1">
      <alignment horizontal="center" vertical="center" wrapText="1"/>
    </xf>
    <xf numFmtId="173" fontId="63" fillId="40" borderId="0" xfId="0" applyNumberFormat="1" applyFont="1" applyFill="1" applyAlignment="1">
      <alignment horizontal="center" vertical="center" wrapText="1"/>
    </xf>
    <xf numFmtId="173" fontId="63" fillId="40" borderId="35" xfId="0" applyNumberFormat="1" applyFont="1" applyFill="1" applyBorder="1" applyAlignment="1">
      <alignment horizontal="center" vertical="center" wrapText="1"/>
    </xf>
    <xf numFmtId="173" fontId="63" fillId="18" borderId="76" xfId="0" applyNumberFormat="1" applyFont="1" applyFill="1" applyBorder="1" applyAlignment="1">
      <alignment horizontal="center" vertical="center" wrapText="1"/>
    </xf>
    <xf numFmtId="173" fontId="63" fillId="18" borderId="37" xfId="0" applyNumberFormat="1" applyFont="1" applyFill="1" applyBorder="1" applyAlignment="1">
      <alignment horizontal="center" vertical="center" wrapText="1"/>
    </xf>
    <xf numFmtId="173" fontId="63" fillId="20" borderId="74" xfId="0" applyNumberFormat="1" applyFont="1" applyFill="1" applyBorder="1" applyAlignment="1">
      <alignment horizontal="center" vertical="center" wrapText="1"/>
    </xf>
    <xf numFmtId="173" fontId="63" fillId="20" borderId="75" xfId="0" applyNumberFormat="1" applyFont="1" applyFill="1" applyBorder="1" applyAlignment="1">
      <alignment horizontal="center" vertical="center" wrapText="1"/>
    </xf>
    <xf numFmtId="173" fontId="63" fillId="20" borderId="38" xfId="0" applyNumberFormat="1" applyFont="1" applyFill="1" applyBorder="1" applyAlignment="1">
      <alignment horizontal="center" vertical="center" wrapText="1"/>
    </xf>
    <xf numFmtId="173" fontId="63" fillId="20" borderId="76" xfId="0" applyNumberFormat="1" applyFont="1" applyFill="1" applyBorder="1" applyAlignment="1">
      <alignment horizontal="center" vertical="center" wrapText="1"/>
    </xf>
    <xf numFmtId="173" fontId="63" fillId="18" borderId="32" xfId="0" applyNumberFormat="1" applyFont="1" applyFill="1" applyBorder="1" applyAlignment="1">
      <alignment horizontal="center" vertical="center" wrapText="1"/>
    </xf>
    <xf numFmtId="173" fontId="63" fillId="18" borderId="42" xfId="0" applyNumberFormat="1" applyFont="1" applyFill="1" applyBorder="1" applyAlignment="1">
      <alignment horizontal="center" vertical="center" wrapText="1"/>
    </xf>
    <xf numFmtId="173" fontId="63" fillId="18" borderId="36" xfId="0" applyNumberFormat="1" applyFont="1" applyFill="1" applyBorder="1" applyAlignment="1">
      <alignment horizontal="center" vertical="center" wrapText="1"/>
    </xf>
    <xf numFmtId="173" fontId="63" fillId="19" borderId="32" xfId="0" applyNumberFormat="1" applyFont="1" applyFill="1" applyBorder="1" applyAlignment="1">
      <alignment horizontal="center" vertical="center" wrapText="1"/>
    </xf>
    <xf numFmtId="173" fontId="63" fillId="19" borderId="36" xfId="0" applyNumberFormat="1" applyFont="1" applyFill="1" applyBorder="1" applyAlignment="1">
      <alignment horizontal="center" vertical="center" wrapText="1"/>
    </xf>
    <xf numFmtId="0" fontId="25" fillId="13" borderId="27" xfId="0" applyFont="1" applyFill="1" applyBorder="1" applyAlignment="1">
      <alignment horizontal="center" vertical="center" wrapText="1"/>
    </xf>
    <xf numFmtId="0" fontId="25" fillId="13" borderId="26" xfId="0" applyFont="1" applyFill="1" applyBorder="1" applyAlignment="1">
      <alignment horizontal="center" vertical="center" wrapText="1"/>
    </xf>
    <xf numFmtId="0" fontId="25" fillId="13" borderId="69" xfId="0" applyFont="1" applyFill="1" applyBorder="1" applyAlignment="1">
      <alignment horizontal="center" vertical="center" wrapText="1"/>
    </xf>
    <xf numFmtId="0" fontId="25" fillId="13" borderId="71" xfId="0" applyFont="1" applyFill="1" applyBorder="1" applyAlignment="1">
      <alignment horizontal="center" vertical="center" wrapText="1"/>
    </xf>
    <xf numFmtId="0" fontId="0" fillId="0" borderId="32" xfId="0" applyBorder="1" applyAlignment="1">
      <alignment horizontal="center" vertical="center" wrapText="1"/>
    </xf>
    <xf numFmtId="0" fontId="0" fillId="0" borderId="42" xfId="0" applyBorder="1" applyAlignment="1">
      <alignment horizontal="center" vertical="center" wrapText="1"/>
    </xf>
    <xf numFmtId="0" fontId="0" fillId="0" borderId="36" xfId="0" applyBorder="1" applyAlignment="1">
      <alignment horizontal="center" vertical="center" wrapText="1"/>
    </xf>
    <xf numFmtId="0" fontId="16" fillId="8" borderId="27" xfId="0" applyFont="1" applyFill="1" applyBorder="1" applyAlignment="1">
      <alignment horizontal="left" vertical="top" wrapText="1"/>
    </xf>
    <xf numFmtId="0" fontId="16" fillId="8" borderId="28" xfId="0" applyFont="1" applyFill="1" applyBorder="1" applyAlignment="1">
      <alignment horizontal="left" vertical="top" wrapText="1"/>
    </xf>
    <xf numFmtId="0" fontId="16" fillId="8" borderId="26" xfId="0" applyFont="1" applyFill="1" applyBorder="1" applyAlignment="1">
      <alignment horizontal="left" vertical="top" wrapText="1"/>
    </xf>
    <xf numFmtId="0" fontId="62" fillId="8" borderId="27" xfId="0" applyFont="1" applyFill="1" applyBorder="1" applyAlignment="1">
      <alignment horizontal="center" vertical="center" wrapText="1"/>
    </xf>
    <xf numFmtId="0" fontId="62" fillId="8" borderId="28" xfId="0" applyFont="1" applyFill="1" applyBorder="1" applyAlignment="1">
      <alignment horizontal="center" vertical="center" wrapText="1"/>
    </xf>
    <xf numFmtId="0" fontId="62" fillId="8" borderId="26" xfId="0" applyFont="1" applyFill="1" applyBorder="1" applyAlignment="1">
      <alignment horizontal="center" vertical="center" wrapText="1"/>
    </xf>
    <xf numFmtId="0" fontId="16" fillId="8" borderId="41" xfId="0" applyFont="1" applyFill="1" applyBorder="1" applyAlignment="1">
      <alignment horizontal="left" vertical="center" wrapText="1"/>
    </xf>
    <xf numFmtId="0" fontId="16" fillId="8" borderId="27" xfId="0" applyFont="1" applyFill="1" applyBorder="1" applyAlignment="1">
      <alignment horizontal="left" vertical="center" wrapText="1"/>
    </xf>
    <xf numFmtId="0" fontId="16" fillId="8" borderId="28" xfId="0" applyFont="1" applyFill="1" applyBorder="1" applyAlignment="1">
      <alignment horizontal="left" vertical="center" wrapText="1"/>
    </xf>
    <xf numFmtId="0" fontId="16" fillId="8" borderId="26" xfId="0" applyFont="1" applyFill="1" applyBorder="1" applyAlignment="1">
      <alignment horizontal="left" vertical="center" wrapText="1"/>
    </xf>
    <xf numFmtId="0" fontId="62" fillId="8" borderId="41" xfId="0" applyFont="1" applyFill="1" applyBorder="1" applyAlignment="1">
      <alignment horizontal="center" vertical="center" wrapText="1"/>
    </xf>
    <xf numFmtId="0" fontId="72" fillId="7" borderId="41" xfId="0" applyFont="1" applyFill="1" applyBorder="1" applyAlignment="1">
      <alignment horizontal="center" vertical="center"/>
    </xf>
    <xf numFmtId="0" fontId="9" fillId="2" borderId="41" xfId="0" applyFont="1" applyFill="1" applyBorder="1" applyAlignment="1" applyProtection="1">
      <alignment horizontal="center" vertical="center" wrapText="1"/>
      <protection hidden="1"/>
    </xf>
    <xf numFmtId="0" fontId="10" fillId="2" borderId="41" xfId="0" applyFont="1" applyFill="1" applyBorder="1" applyAlignment="1" applyProtection="1">
      <alignment horizontal="center" vertical="center" wrapText="1"/>
      <protection hidden="1"/>
    </xf>
    <xf numFmtId="3" fontId="13" fillId="2" borderId="41" xfId="0" applyNumberFormat="1" applyFont="1" applyFill="1" applyBorder="1" applyAlignment="1" applyProtection="1">
      <alignment horizontal="center" vertical="center"/>
      <protection hidden="1"/>
    </xf>
    <xf numFmtId="0" fontId="15" fillId="7" borderId="43" xfId="0" applyFont="1" applyFill="1" applyBorder="1" applyAlignment="1">
      <alignment horizontal="center" vertical="center"/>
    </xf>
    <xf numFmtId="0" fontId="15" fillId="7" borderId="44" xfId="0" applyFont="1" applyFill="1" applyBorder="1" applyAlignment="1">
      <alignment horizontal="center" vertical="center"/>
    </xf>
    <xf numFmtId="0" fontId="15" fillId="7" borderId="45" xfId="0" applyFont="1" applyFill="1" applyBorder="1" applyAlignment="1">
      <alignment horizontal="center" vertical="center"/>
    </xf>
    <xf numFmtId="3" fontId="9" fillId="2" borderId="41" xfId="0" applyNumberFormat="1" applyFont="1" applyFill="1" applyBorder="1" applyAlignment="1" applyProtection="1">
      <alignment horizontal="center" vertical="center" wrapText="1"/>
      <protection hidden="1"/>
    </xf>
    <xf numFmtId="0" fontId="63" fillId="32" borderId="47" xfId="0" applyFont="1" applyFill="1" applyBorder="1" applyAlignment="1">
      <alignment horizontal="left" vertical="top" wrapText="1"/>
    </xf>
    <xf numFmtId="0" fontId="63" fillId="32" borderId="4" xfId="0" applyFont="1" applyFill="1" applyBorder="1" applyAlignment="1">
      <alignment horizontal="left" vertical="top" wrapText="1"/>
    </xf>
    <xf numFmtId="0" fontId="63" fillId="32" borderId="47" xfId="0" applyFont="1" applyFill="1" applyBorder="1" applyAlignment="1">
      <alignment vertical="top" wrapText="1"/>
    </xf>
    <xf numFmtId="0" fontId="63" fillId="32" borderId="4" xfId="0" applyFont="1" applyFill="1" applyBorder="1" applyAlignment="1">
      <alignment vertical="top" wrapText="1"/>
    </xf>
    <xf numFmtId="0" fontId="63" fillId="32" borderId="48" xfId="0" applyFont="1" applyFill="1" applyBorder="1" applyAlignment="1">
      <alignment horizontal="left" vertical="top" wrapText="1"/>
    </xf>
    <xf numFmtId="0" fontId="63" fillId="32" borderId="49" xfId="0" applyFont="1" applyFill="1" applyBorder="1" applyAlignment="1">
      <alignment horizontal="left" vertical="top" wrapText="1"/>
    </xf>
    <xf numFmtId="0" fontId="63" fillId="32" borderId="50" xfId="0" applyFont="1" applyFill="1" applyBorder="1" applyAlignment="1">
      <alignment horizontal="left" vertical="top" wrapText="1"/>
    </xf>
    <xf numFmtId="0" fontId="77" fillId="32" borderId="46" xfId="0" applyFont="1" applyFill="1" applyBorder="1" applyAlignment="1">
      <alignment horizontal="center" vertical="center"/>
    </xf>
    <xf numFmtId="0" fontId="63" fillId="32" borderId="57" xfId="0" applyFont="1" applyFill="1" applyBorder="1" applyAlignment="1">
      <alignment horizontal="left" vertical="top" wrapText="1"/>
    </xf>
    <xf numFmtId="0" fontId="63" fillId="32" borderId="58" xfId="0" applyFont="1" applyFill="1" applyBorder="1" applyAlignment="1">
      <alignment horizontal="left" vertical="top" wrapText="1"/>
    </xf>
    <xf numFmtId="0" fontId="63" fillId="32" borderId="17" xfId="0" applyFont="1" applyFill="1" applyBorder="1" applyAlignment="1">
      <alignment horizontal="left" vertical="top" wrapText="1"/>
    </xf>
    <xf numFmtId="0" fontId="77" fillId="32" borderId="46" xfId="0" applyFont="1" applyFill="1" applyBorder="1" applyAlignment="1">
      <alignment horizontal="center" vertical="top" wrapText="1"/>
    </xf>
    <xf numFmtId="0" fontId="63" fillId="32" borderId="51" xfId="0" applyFont="1" applyFill="1" applyBorder="1" applyAlignment="1">
      <alignment horizontal="left" vertical="top" wrapText="1"/>
    </xf>
    <xf numFmtId="0" fontId="63" fillId="32" borderId="52" xfId="0" applyFont="1" applyFill="1" applyBorder="1" applyAlignment="1">
      <alignment horizontal="left" vertical="top" wrapText="1"/>
    </xf>
    <xf numFmtId="0" fontId="63" fillId="32" borderId="53" xfId="0" applyFont="1" applyFill="1" applyBorder="1" applyAlignment="1">
      <alignment horizontal="left" vertical="top" wrapText="1"/>
    </xf>
    <xf numFmtId="0" fontId="63" fillId="32" borderId="54" xfId="0" applyFont="1" applyFill="1" applyBorder="1" applyAlignment="1">
      <alignment horizontal="left" vertical="top" wrapText="1"/>
    </xf>
    <xf numFmtId="0" fontId="63" fillId="32" borderId="55" xfId="0" applyFont="1" applyFill="1" applyBorder="1" applyAlignment="1">
      <alignment horizontal="left" vertical="top" wrapText="1"/>
    </xf>
    <xf numFmtId="0" fontId="63" fillId="32" borderId="56" xfId="0" applyFont="1" applyFill="1" applyBorder="1" applyAlignment="1">
      <alignment horizontal="left" vertical="top" wrapText="1"/>
    </xf>
    <xf numFmtId="0" fontId="77" fillId="32" borderId="46" xfId="0" applyFont="1" applyFill="1" applyBorder="1" applyAlignment="1">
      <alignment horizontal="center" vertical="center" wrapText="1"/>
    </xf>
    <xf numFmtId="0" fontId="77" fillId="32" borderId="7" xfId="0" applyFont="1" applyFill="1" applyBorder="1" applyAlignment="1">
      <alignment horizontal="center" vertical="center" wrapText="1"/>
    </xf>
    <xf numFmtId="0" fontId="63" fillId="32" borderId="1" xfId="0" applyFont="1" applyFill="1" applyBorder="1" applyAlignment="1">
      <alignment vertical="top" wrapText="1"/>
    </xf>
    <xf numFmtId="0" fontId="63" fillId="32" borderId="5" xfId="0" applyFont="1" applyFill="1" applyBorder="1" applyAlignment="1">
      <alignment vertical="top" wrapText="1"/>
    </xf>
    <xf numFmtId="0" fontId="82" fillId="32" borderId="66" xfId="0" applyFont="1" applyFill="1" applyBorder="1" applyAlignment="1">
      <alignment horizontal="left" vertical="top" wrapText="1"/>
    </xf>
    <xf numFmtId="0" fontId="82" fillId="32" borderId="67" xfId="0" applyFont="1" applyFill="1" applyBorder="1" applyAlignment="1">
      <alignment horizontal="left" vertical="top" wrapText="1"/>
    </xf>
    <xf numFmtId="0" fontId="82" fillId="32" borderId="68" xfId="0" applyFont="1" applyFill="1" applyBorder="1" applyAlignment="1">
      <alignment horizontal="left" vertical="top" wrapText="1"/>
    </xf>
    <xf numFmtId="0" fontId="72" fillId="7" borderId="2" xfId="0" applyFont="1" applyFill="1" applyBorder="1" applyAlignment="1">
      <alignment horizontal="center" vertical="center"/>
    </xf>
    <xf numFmtId="0" fontId="72" fillId="7" borderId="0" xfId="0" applyFont="1" applyFill="1" applyAlignment="1">
      <alignment horizontal="center" vertical="center"/>
    </xf>
    <xf numFmtId="0" fontId="72" fillId="7" borderId="19" xfId="0" applyFont="1" applyFill="1" applyBorder="1" applyAlignment="1">
      <alignment horizontal="center" vertical="center"/>
    </xf>
    <xf numFmtId="0" fontId="15" fillId="7" borderId="61" xfId="0" applyFont="1" applyFill="1" applyBorder="1" applyAlignment="1">
      <alignment vertical="center"/>
    </xf>
    <xf numFmtId="0" fontId="15" fillId="7" borderId="0" xfId="0" applyFont="1" applyFill="1" applyAlignment="1">
      <alignment vertical="center"/>
    </xf>
    <xf numFmtId="0" fontId="0" fillId="32" borderId="0" xfId="0" applyFill="1" applyAlignment="1">
      <alignment horizontal="left" vertical="center"/>
    </xf>
    <xf numFmtId="0" fontId="0" fillId="32" borderId="0" xfId="0" applyFill="1" applyAlignment="1">
      <alignment horizontal="left" vertical="top" wrapText="1" indent="2"/>
    </xf>
    <xf numFmtId="0" fontId="85" fillId="32" borderId="62" xfId="0" applyFont="1" applyFill="1" applyBorder="1" applyAlignment="1">
      <alignment horizontal="left" vertical="center"/>
    </xf>
    <xf numFmtId="0" fontId="85" fillId="32" borderId="63" xfId="0" applyFont="1" applyFill="1" applyBorder="1" applyAlignment="1">
      <alignment horizontal="left" vertical="center"/>
    </xf>
    <xf numFmtId="0" fontId="63" fillId="32" borderId="66" xfId="0" applyFont="1" applyFill="1" applyBorder="1" applyAlignment="1">
      <alignment horizontal="left" vertical="top" wrapText="1"/>
    </xf>
    <xf numFmtId="0" fontId="63" fillId="32" borderId="67" xfId="0" applyFont="1" applyFill="1" applyBorder="1" applyAlignment="1">
      <alignment horizontal="left" vertical="top" wrapText="1"/>
    </xf>
    <xf numFmtId="0" fontId="77" fillId="32" borderId="66" xfId="0" applyFont="1" applyFill="1" applyBorder="1" applyAlignment="1">
      <alignment horizontal="left" vertical="top" wrapText="1"/>
    </xf>
    <xf numFmtId="0" fontId="77" fillId="32" borderId="67" xfId="0" applyFont="1" applyFill="1" applyBorder="1" applyAlignment="1">
      <alignment horizontal="left" vertical="top" wrapText="1"/>
    </xf>
    <xf numFmtId="0" fontId="77" fillId="32" borderId="68" xfId="0" applyFont="1" applyFill="1" applyBorder="1" applyAlignment="1">
      <alignment horizontal="left" vertical="top" wrapText="1"/>
    </xf>
    <xf numFmtId="0" fontId="10" fillId="8" borderId="70" xfId="0" applyFont="1" applyFill="1" applyBorder="1" applyAlignment="1">
      <alignment horizontal="center" vertical="center" wrapText="1"/>
    </xf>
    <xf numFmtId="0" fontId="10" fillId="8" borderId="71" xfId="0" applyFont="1" applyFill="1" applyBorder="1" applyAlignment="1">
      <alignment horizontal="center" vertical="center" wrapText="1"/>
    </xf>
    <xf numFmtId="3" fontId="10" fillId="8" borderId="31" xfId="0" applyNumberFormat="1" applyFont="1" applyFill="1" applyBorder="1" applyAlignment="1" applyProtection="1">
      <alignment horizontal="center" vertical="center"/>
      <protection hidden="1"/>
    </xf>
    <xf numFmtId="3" fontId="10" fillId="8" borderId="30" xfId="0" applyNumberFormat="1" applyFont="1" applyFill="1" applyBorder="1" applyAlignment="1" applyProtection="1">
      <alignment horizontal="center" vertical="center"/>
      <protection hidden="1"/>
    </xf>
    <xf numFmtId="3" fontId="10" fillId="8" borderId="32" xfId="0" applyNumberFormat="1" applyFont="1" applyFill="1" applyBorder="1" applyAlignment="1" applyProtection="1">
      <alignment horizontal="center" vertical="center"/>
      <protection hidden="1"/>
    </xf>
    <xf numFmtId="3" fontId="10" fillId="8" borderId="34" xfId="0" applyNumberFormat="1" applyFont="1" applyFill="1" applyBorder="1" applyAlignment="1" applyProtection="1">
      <alignment horizontal="center" vertical="center"/>
      <protection hidden="1"/>
    </xf>
    <xf numFmtId="3" fontId="10" fillId="8" borderId="35" xfId="0" applyNumberFormat="1" applyFont="1" applyFill="1" applyBorder="1" applyAlignment="1" applyProtection="1">
      <alignment horizontal="center" vertical="center"/>
      <protection hidden="1"/>
    </xf>
    <xf numFmtId="3" fontId="10" fillId="8" borderId="36" xfId="0" applyNumberFormat="1" applyFont="1" applyFill="1" applyBorder="1" applyAlignment="1" applyProtection="1">
      <alignment horizontal="center" vertical="center"/>
      <protection hidden="1"/>
    </xf>
    <xf numFmtId="0" fontId="16" fillId="8" borderId="41" xfId="0" applyFont="1" applyFill="1" applyBorder="1" applyAlignment="1" applyProtection="1">
      <alignment horizontal="center" vertical="center"/>
      <protection hidden="1"/>
    </xf>
    <xf numFmtId="0" fontId="13" fillId="8" borderId="25" xfId="0" applyFont="1" applyFill="1" applyBorder="1" applyAlignment="1" applyProtection="1">
      <alignment horizontal="center" vertical="center"/>
      <protection hidden="1"/>
    </xf>
    <xf numFmtId="0" fontId="13" fillId="8" borderId="34" xfId="0" applyFont="1" applyFill="1" applyBorder="1" applyAlignment="1" applyProtection="1">
      <alignment horizontal="center" vertical="center"/>
      <protection hidden="1"/>
    </xf>
    <xf numFmtId="0" fontId="13" fillId="8" borderId="35" xfId="0" applyFont="1" applyFill="1" applyBorder="1" applyAlignment="1" applyProtection="1">
      <alignment horizontal="center" vertical="center"/>
      <protection hidden="1"/>
    </xf>
    <xf numFmtId="0" fontId="13" fillId="8" borderId="31" xfId="0" applyFont="1" applyFill="1" applyBorder="1" applyAlignment="1" applyProtection="1">
      <alignment horizontal="center" vertical="center"/>
      <protection hidden="1"/>
    </xf>
    <xf numFmtId="0" fontId="13" fillId="8" borderId="30" xfId="0" applyFont="1" applyFill="1" applyBorder="1" applyAlignment="1" applyProtection="1">
      <alignment horizontal="center" vertical="center"/>
      <protection hidden="1"/>
    </xf>
    <xf numFmtId="0" fontId="13" fillId="8" borderId="32" xfId="0" applyFont="1" applyFill="1" applyBorder="1" applyAlignment="1" applyProtection="1">
      <alignment horizontal="center" vertical="center"/>
      <protection hidden="1"/>
    </xf>
    <xf numFmtId="3" fontId="10" fillId="8" borderId="69" xfId="0" applyNumberFormat="1" applyFont="1" applyFill="1" applyBorder="1" applyAlignment="1" applyProtection="1">
      <alignment horizontal="center" vertical="center"/>
      <protection hidden="1"/>
    </xf>
    <xf numFmtId="3" fontId="10" fillId="8" borderId="70" xfId="0" applyNumberFormat="1" applyFont="1" applyFill="1" applyBorder="1" applyAlignment="1" applyProtection="1">
      <alignment horizontal="center" vertical="center"/>
      <protection hidden="1"/>
    </xf>
    <xf numFmtId="0" fontId="17" fillId="8" borderId="41" xfId="0" applyFont="1" applyFill="1" applyBorder="1" applyAlignment="1" applyProtection="1">
      <alignment horizontal="center" vertical="center" wrapText="1"/>
      <protection hidden="1"/>
    </xf>
    <xf numFmtId="3" fontId="27" fillId="3" borderId="39" xfId="0" applyNumberFormat="1" applyFont="1" applyFill="1" applyBorder="1" applyAlignment="1" applyProtection="1">
      <alignment horizontal="center" vertical="center"/>
      <protection hidden="1"/>
    </xf>
    <xf numFmtId="3" fontId="27" fillId="3" borderId="38" xfId="0" applyNumberFormat="1" applyFont="1" applyFill="1" applyBorder="1" applyAlignment="1" applyProtection="1">
      <alignment horizontal="center" vertical="center"/>
      <protection hidden="1"/>
    </xf>
    <xf numFmtId="3" fontId="27" fillId="3" borderId="37" xfId="0" applyNumberFormat="1" applyFont="1" applyFill="1" applyBorder="1" applyAlignment="1" applyProtection="1">
      <alignment horizontal="center" vertical="center"/>
      <protection hidden="1"/>
    </xf>
    <xf numFmtId="0" fontId="16" fillId="8" borderId="41" xfId="0" applyFont="1" applyFill="1" applyBorder="1" applyAlignment="1" applyProtection="1">
      <alignment horizontal="center" vertical="center" wrapText="1"/>
      <protection hidden="1"/>
    </xf>
    <xf numFmtId="165" fontId="8" fillId="13" borderId="34" xfId="0" applyNumberFormat="1" applyFont="1" applyFill="1" applyBorder="1" applyAlignment="1">
      <alignment vertical="top" wrapText="1"/>
    </xf>
    <xf numFmtId="165" fontId="8" fillId="13" borderId="35" xfId="0" applyNumberFormat="1" applyFont="1" applyFill="1" applyBorder="1" applyAlignment="1">
      <alignment vertical="top" wrapText="1"/>
    </xf>
    <xf numFmtId="3" fontId="52" fillId="5" borderId="39" xfId="0" applyNumberFormat="1" applyFont="1" applyFill="1" applyBorder="1" applyAlignment="1" applyProtection="1">
      <alignment horizontal="center" vertical="center"/>
      <protection hidden="1"/>
    </xf>
    <xf numFmtId="3" fontId="52" fillId="5" borderId="38" xfId="0" applyNumberFormat="1" applyFont="1" applyFill="1" applyBorder="1" applyAlignment="1" applyProtection="1">
      <alignment horizontal="center" vertical="center"/>
      <protection hidden="1"/>
    </xf>
    <xf numFmtId="3" fontId="52" fillId="5" borderId="37" xfId="0" applyNumberFormat="1" applyFont="1" applyFill="1" applyBorder="1" applyAlignment="1" applyProtection="1">
      <alignment horizontal="center" vertical="center"/>
      <protection hidden="1"/>
    </xf>
    <xf numFmtId="0" fontId="16" fillId="2" borderId="30" xfId="0" applyFont="1" applyFill="1" applyBorder="1" applyAlignment="1" applyProtection="1">
      <alignment horizontal="center" vertical="center" wrapText="1"/>
      <protection hidden="1"/>
    </xf>
    <xf numFmtId="0" fontId="16" fillId="2" borderId="0" xfId="0" applyFont="1" applyFill="1" applyAlignment="1" applyProtection="1">
      <alignment horizontal="center" vertical="center" wrapText="1"/>
      <protection hidden="1"/>
    </xf>
    <xf numFmtId="3" fontId="52" fillId="6" borderId="39" xfId="0" applyNumberFormat="1" applyFont="1" applyFill="1" applyBorder="1" applyAlignment="1" applyProtection="1">
      <alignment horizontal="center" vertical="center"/>
      <protection hidden="1"/>
    </xf>
    <xf numFmtId="3" fontId="52" fillId="6" borderId="38" xfId="0" applyNumberFormat="1" applyFont="1" applyFill="1" applyBorder="1" applyAlignment="1" applyProtection="1">
      <alignment horizontal="center" vertical="center"/>
      <protection hidden="1"/>
    </xf>
    <xf numFmtId="3" fontId="52" fillId="6" borderId="37" xfId="0" applyNumberFormat="1" applyFont="1" applyFill="1" applyBorder="1" applyAlignment="1" applyProtection="1">
      <alignment horizontal="center" vertical="center"/>
      <protection hidden="1"/>
    </xf>
    <xf numFmtId="3" fontId="52" fillId="6" borderId="30" xfId="0" applyNumberFormat="1" applyFont="1" applyFill="1" applyBorder="1" applyAlignment="1" applyProtection="1">
      <alignment horizontal="center" vertical="center"/>
      <protection hidden="1"/>
    </xf>
    <xf numFmtId="3" fontId="52" fillId="6" borderId="0" xfId="0" applyNumberFormat="1" applyFont="1" applyFill="1" applyAlignment="1" applyProtection="1">
      <alignment horizontal="center" vertical="center"/>
      <protection hidden="1"/>
    </xf>
    <xf numFmtId="0" fontId="16" fillId="2" borderId="39" xfId="0" applyFont="1" applyFill="1" applyBorder="1" applyAlignment="1" applyProtection="1">
      <alignment horizontal="center" vertical="center" wrapText="1"/>
      <protection hidden="1"/>
    </xf>
    <xf numFmtId="0" fontId="16" fillId="2" borderId="38" xfId="0" applyFont="1" applyFill="1" applyBorder="1" applyAlignment="1" applyProtection="1">
      <alignment horizontal="center" vertical="center" wrapText="1"/>
      <protection hidden="1"/>
    </xf>
    <xf numFmtId="0" fontId="16" fillId="2" borderId="37" xfId="0" applyFont="1" applyFill="1" applyBorder="1" applyAlignment="1" applyProtection="1">
      <alignment horizontal="center" vertical="center" wrapText="1"/>
      <protection hidden="1"/>
    </xf>
    <xf numFmtId="3" fontId="27" fillId="4" borderId="39" xfId="0" applyNumberFormat="1" applyFont="1" applyFill="1" applyBorder="1" applyAlignment="1" applyProtection="1">
      <alignment horizontal="center" vertical="center"/>
      <protection hidden="1"/>
    </xf>
    <xf numFmtId="3" fontId="27" fillId="4" borderId="38" xfId="0" applyNumberFormat="1" applyFont="1" applyFill="1" applyBorder="1" applyAlignment="1" applyProtection="1">
      <alignment horizontal="center" vertical="center"/>
      <protection hidden="1"/>
    </xf>
    <xf numFmtId="3" fontId="27" fillId="4" borderId="37" xfId="0" applyNumberFormat="1" applyFont="1" applyFill="1" applyBorder="1" applyAlignment="1" applyProtection="1">
      <alignment horizontal="center" vertical="center"/>
      <protection hidden="1"/>
    </xf>
    <xf numFmtId="165" fontId="31" fillId="13" borderId="25" xfId="0" applyNumberFormat="1" applyFont="1" applyFill="1" applyBorder="1" applyAlignment="1">
      <alignment horizontal="center"/>
    </xf>
    <xf numFmtId="0" fontId="8" fillId="42" borderId="77" xfId="0" applyFont="1" applyFill="1" applyBorder="1" applyAlignment="1">
      <alignment horizontal="center" vertical="center" wrapText="1"/>
    </xf>
    <xf numFmtId="0" fontId="8" fillId="42" borderId="78" xfId="0" applyFont="1" applyFill="1" applyBorder="1" applyAlignment="1">
      <alignment horizontal="center" vertical="center"/>
    </xf>
    <xf numFmtId="0" fontId="8" fillId="42" borderId="79" xfId="0" applyFont="1" applyFill="1" applyBorder="1" applyAlignment="1">
      <alignment horizontal="center" vertical="center"/>
    </xf>
    <xf numFmtId="0" fontId="13" fillId="8" borderId="69" xfId="0" applyFont="1" applyFill="1" applyBorder="1" applyAlignment="1" applyProtection="1">
      <alignment horizontal="center" vertical="center" wrapText="1"/>
      <protection hidden="1"/>
    </xf>
    <xf numFmtId="0" fontId="13" fillId="8" borderId="70" xfId="0" applyFont="1" applyFill="1" applyBorder="1" applyAlignment="1" applyProtection="1">
      <alignment horizontal="center" vertical="center" wrapText="1"/>
      <protection hidden="1"/>
    </xf>
    <xf numFmtId="0" fontId="13" fillId="8" borderId="71" xfId="0" applyFont="1" applyFill="1" applyBorder="1" applyAlignment="1" applyProtection="1">
      <alignment horizontal="center" vertical="center" wrapText="1"/>
      <protection hidden="1"/>
    </xf>
    <xf numFmtId="0" fontId="3" fillId="9" borderId="69" xfId="0" applyFont="1" applyFill="1" applyBorder="1" applyAlignment="1">
      <alignment horizontal="center" vertical="center" wrapText="1"/>
    </xf>
    <xf numFmtId="0" fontId="3" fillId="9" borderId="70" xfId="0" applyFont="1" applyFill="1" applyBorder="1" applyAlignment="1">
      <alignment horizontal="center" vertical="center" wrapText="1"/>
    </xf>
    <xf numFmtId="0" fontId="3" fillId="9" borderId="71" xfId="0" applyFont="1" applyFill="1" applyBorder="1" applyAlignment="1">
      <alignment horizontal="center" vertical="center" wrapText="1"/>
    </xf>
    <xf numFmtId="0" fontId="21" fillId="8" borderId="70" xfId="0" applyFont="1" applyFill="1" applyBorder="1" applyAlignment="1" applyProtection="1">
      <alignment horizontal="center" vertical="center" wrapText="1"/>
      <protection hidden="1"/>
    </xf>
    <xf numFmtId="0" fontId="21" fillId="8" borderId="71" xfId="0" applyFont="1" applyFill="1" applyBorder="1" applyAlignment="1" applyProtection="1">
      <alignment horizontal="center" vertical="center" wrapText="1"/>
      <protection hidden="1"/>
    </xf>
    <xf numFmtId="0" fontId="15" fillId="8" borderId="69" xfId="0" applyFont="1" applyFill="1" applyBorder="1" applyAlignment="1" applyProtection="1">
      <alignment horizontal="center" vertical="center" wrapText="1"/>
      <protection hidden="1"/>
    </xf>
    <xf numFmtId="0" fontId="15" fillId="8" borderId="70" xfId="0" applyFont="1" applyFill="1" applyBorder="1" applyAlignment="1" applyProtection="1">
      <alignment horizontal="center" vertical="center" wrapText="1"/>
      <protection hidden="1"/>
    </xf>
    <xf numFmtId="0" fontId="15" fillId="8" borderId="71" xfId="0" applyFont="1" applyFill="1" applyBorder="1" applyAlignment="1" applyProtection="1">
      <alignment horizontal="center" vertical="center" wrapText="1"/>
      <protection hidden="1"/>
    </xf>
    <xf numFmtId="0" fontId="50" fillId="42" borderId="33" xfId="0" applyFont="1" applyFill="1" applyBorder="1" applyAlignment="1" applyProtection="1">
      <alignment horizontal="center" vertical="center"/>
      <protection hidden="1"/>
    </xf>
    <xf numFmtId="0" fontId="50" fillId="42" borderId="0" xfId="0" applyFont="1" applyFill="1" applyAlignment="1" applyProtection="1">
      <alignment horizontal="center" vertical="center"/>
      <protection hidden="1"/>
    </xf>
    <xf numFmtId="0" fontId="26" fillId="29" borderId="41" xfId="0" applyFont="1" applyFill="1" applyBorder="1" applyAlignment="1" applyProtection="1">
      <alignment horizontal="center" vertical="center"/>
      <protection hidden="1"/>
    </xf>
    <xf numFmtId="0" fontId="25" fillId="29" borderId="69" xfId="0" applyFont="1" applyFill="1" applyBorder="1" applyAlignment="1" applyProtection="1">
      <alignment horizontal="center" vertical="center"/>
      <protection hidden="1"/>
    </xf>
    <xf numFmtId="0" fontId="25" fillId="29" borderId="71" xfId="0" applyFont="1" applyFill="1" applyBorder="1" applyAlignment="1" applyProtection="1">
      <alignment horizontal="center" vertical="center"/>
      <protection hidden="1"/>
    </xf>
    <xf numFmtId="0" fontId="28" fillId="29" borderId="69" xfId="0" applyFont="1" applyFill="1" applyBorder="1" applyAlignment="1" applyProtection="1">
      <alignment horizontal="center" vertical="center"/>
      <protection hidden="1"/>
    </xf>
    <xf numFmtId="0" fontId="28" fillId="29" borderId="70" xfId="0" applyFont="1" applyFill="1" applyBorder="1" applyAlignment="1" applyProtection="1">
      <alignment horizontal="center" vertical="center"/>
      <protection hidden="1"/>
    </xf>
    <xf numFmtId="0" fontId="28" fillId="29" borderId="71" xfId="0" applyFont="1" applyFill="1" applyBorder="1" applyAlignment="1" applyProtection="1">
      <alignment horizontal="center" vertical="center"/>
      <protection hidden="1"/>
    </xf>
    <xf numFmtId="0" fontId="21" fillId="8" borderId="30" xfId="0" applyFont="1" applyFill="1" applyBorder="1" applyAlignment="1" applyProtection="1">
      <alignment horizontal="left" vertical="center" wrapText="1"/>
      <protection hidden="1"/>
    </xf>
    <xf numFmtId="0" fontId="25" fillId="42" borderId="0" xfId="0" applyFont="1" applyFill="1" applyAlignment="1">
      <alignment horizontal="center" vertical="center" wrapText="1"/>
    </xf>
    <xf numFmtId="0" fontId="3" fillId="9" borderId="41" xfId="0" applyFont="1" applyFill="1" applyBorder="1" applyAlignment="1">
      <alignment horizontal="right" vertical="center"/>
    </xf>
    <xf numFmtId="0" fontId="93" fillId="9" borderId="0" xfId="0" applyFont="1" applyFill="1" applyAlignment="1">
      <alignment horizontal="center" vertical="center" wrapText="1"/>
    </xf>
    <xf numFmtId="0" fontId="3" fillId="9" borderId="0" xfId="0" applyFont="1" applyFill="1" applyAlignment="1">
      <alignment horizontal="center" vertical="center" wrapText="1"/>
    </xf>
    <xf numFmtId="0" fontId="3" fillId="9" borderId="42" xfId="0" applyFont="1" applyFill="1" applyBorder="1" applyAlignment="1">
      <alignment horizontal="center" vertical="center" wrapText="1"/>
    </xf>
    <xf numFmtId="0" fontId="50" fillId="8" borderId="89" xfId="0" applyFont="1" applyFill="1" applyBorder="1" applyAlignment="1" applyProtection="1">
      <alignment horizontal="center" vertical="center" wrapText="1"/>
      <protection hidden="1"/>
    </xf>
    <xf numFmtId="0" fontId="50" fillId="8" borderId="84" xfId="0" applyFont="1" applyFill="1" applyBorder="1" applyAlignment="1" applyProtection="1">
      <alignment horizontal="center" vertical="center" wrapText="1"/>
      <protection hidden="1"/>
    </xf>
    <xf numFmtId="0" fontId="25" fillId="42" borderId="0" xfId="0" applyFont="1" applyFill="1" applyAlignment="1">
      <alignment horizontal="center"/>
    </xf>
    <xf numFmtId="0" fontId="25" fillId="42" borderId="80" xfId="0" applyFont="1" applyFill="1" applyBorder="1" applyAlignment="1">
      <alignment horizontal="center" vertical="center" wrapText="1"/>
    </xf>
    <xf numFmtId="0" fontId="25" fillId="42" borderId="81" xfId="0" applyFont="1" applyFill="1" applyBorder="1" applyAlignment="1">
      <alignment horizontal="center" vertical="center" wrapText="1"/>
    </xf>
    <xf numFmtId="0" fontId="25" fillId="42" borderId="82" xfId="0" applyFont="1" applyFill="1" applyBorder="1" applyAlignment="1">
      <alignment horizontal="center" vertical="center" wrapText="1"/>
    </xf>
    <xf numFmtId="0" fontId="25" fillId="42" borderId="86" xfId="0" applyFont="1" applyFill="1" applyBorder="1" applyAlignment="1">
      <alignment horizontal="center" vertical="center" wrapText="1"/>
    </xf>
    <xf numFmtId="0" fontId="21" fillId="8" borderId="41" xfId="0" applyFont="1" applyFill="1" applyBorder="1" applyAlignment="1" applyProtection="1">
      <alignment horizontal="left" vertical="center" wrapText="1"/>
      <protection hidden="1"/>
    </xf>
    <xf numFmtId="0" fontId="88" fillId="13" borderId="70" xfId="0" applyFont="1" applyFill="1" applyBorder="1" applyAlignment="1">
      <alignment horizontal="center"/>
    </xf>
    <xf numFmtId="0" fontId="88" fillId="13" borderId="71" xfId="0" applyFont="1" applyFill="1" applyBorder="1" applyAlignment="1">
      <alignment horizontal="center"/>
    </xf>
    <xf numFmtId="0" fontId="3" fillId="9" borderId="69" xfId="0" applyFont="1" applyFill="1" applyBorder="1" applyAlignment="1">
      <alignment horizontal="center" vertical="center"/>
    </xf>
    <xf numFmtId="0" fontId="3" fillId="9" borderId="71" xfId="0" applyFont="1" applyFill="1" applyBorder="1" applyAlignment="1">
      <alignment horizontal="center" vertical="center"/>
    </xf>
    <xf numFmtId="0" fontId="29" fillId="8" borderId="69" xfId="0" applyFont="1" applyFill="1" applyBorder="1" applyAlignment="1" applyProtection="1">
      <alignment horizontal="left" vertical="center" wrapText="1"/>
      <protection hidden="1"/>
    </xf>
    <xf numFmtId="0" fontId="29" fillId="8" borderId="70" xfId="0" applyFont="1" applyFill="1" applyBorder="1" applyAlignment="1" applyProtection="1">
      <alignment horizontal="left" vertical="center" wrapText="1"/>
      <protection hidden="1"/>
    </xf>
    <xf numFmtId="0" fontId="29" fillId="8" borderId="71" xfId="0" applyFont="1" applyFill="1" applyBorder="1" applyAlignment="1" applyProtection="1">
      <alignment horizontal="left" vertical="center" wrapText="1"/>
      <protection hidden="1"/>
    </xf>
    <xf numFmtId="0" fontId="88" fillId="13" borderId="35" xfId="0" applyFont="1" applyFill="1" applyBorder="1" applyAlignment="1">
      <alignment horizontal="center"/>
    </xf>
    <xf numFmtId="0" fontId="88" fillId="13" borderId="36" xfId="0" applyFont="1" applyFill="1" applyBorder="1" applyAlignment="1">
      <alignment horizontal="center"/>
    </xf>
    <xf numFmtId="0" fontId="21" fillId="8" borderId="69" xfId="0" applyFont="1" applyFill="1" applyBorder="1" applyAlignment="1" applyProtection="1">
      <alignment horizontal="left" vertical="center" wrapText="1"/>
      <protection hidden="1"/>
    </xf>
    <xf numFmtId="0" fontId="21" fillId="8" borderId="70" xfId="0" applyFont="1" applyFill="1" applyBorder="1" applyAlignment="1" applyProtection="1">
      <alignment horizontal="left" vertical="center" wrapText="1"/>
      <protection hidden="1"/>
    </xf>
    <xf numFmtId="0" fontId="21" fillId="8" borderId="71" xfId="0" applyFont="1" applyFill="1" applyBorder="1" applyAlignment="1" applyProtection="1">
      <alignment horizontal="left" vertical="center" wrapText="1"/>
      <protection hidden="1"/>
    </xf>
    <xf numFmtId="0" fontId="3" fillId="9" borderId="69" xfId="0" applyFont="1" applyFill="1" applyBorder="1" applyAlignment="1">
      <alignment horizontal="right" vertical="center"/>
    </xf>
    <xf numFmtId="0" fontId="3" fillId="9" borderId="70" xfId="0" applyFont="1" applyFill="1" applyBorder="1" applyAlignment="1">
      <alignment horizontal="right" vertical="center"/>
    </xf>
    <xf numFmtId="0" fontId="3" fillId="9" borderId="71" xfId="0" applyFont="1" applyFill="1" applyBorder="1" applyAlignment="1">
      <alignment horizontal="right" vertical="center"/>
    </xf>
    <xf numFmtId="0" fontId="11" fillId="9" borderId="41" xfId="0" applyFont="1" applyFill="1" applyBorder="1" applyAlignment="1">
      <alignment horizontal="right" vertical="center"/>
    </xf>
    <xf numFmtId="0" fontId="3" fillId="9" borderId="70" xfId="0" applyFont="1" applyFill="1" applyBorder="1" applyAlignment="1">
      <alignment horizontal="center" vertical="center"/>
    </xf>
    <xf numFmtId="175" fontId="87" fillId="9" borderId="69" xfId="0" applyNumberFormat="1" applyFont="1" applyFill="1" applyBorder="1" applyAlignment="1">
      <alignment horizontal="center" vertical="center"/>
    </xf>
    <xf numFmtId="175" fontId="87" fillId="9" borderId="70" xfId="0" applyNumberFormat="1" applyFont="1" applyFill="1" applyBorder="1" applyAlignment="1">
      <alignment horizontal="center" vertical="center"/>
    </xf>
    <xf numFmtId="0" fontId="1" fillId="9" borderId="41" xfId="0" applyFont="1" applyFill="1" applyBorder="1" applyAlignment="1">
      <alignment horizontal="center" vertical="center" wrapText="1"/>
    </xf>
    <xf numFmtId="0" fontId="3" fillId="9" borderId="41" xfId="0" applyFont="1" applyFill="1" applyBorder="1" applyAlignment="1">
      <alignment horizontal="center" vertical="center" wrapText="1"/>
    </xf>
    <xf numFmtId="0" fontId="50" fillId="8" borderId="41" xfId="0" applyFont="1" applyFill="1" applyBorder="1" applyAlignment="1" applyProtection="1">
      <alignment horizontal="left" vertical="center" wrapText="1"/>
      <protection hidden="1"/>
    </xf>
    <xf numFmtId="0" fontId="29" fillId="8" borderId="30" xfId="0" applyFont="1" applyFill="1" applyBorder="1" applyAlignment="1" applyProtection="1">
      <alignment horizontal="center" vertical="center" wrapText="1"/>
      <protection hidden="1"/>
    </xf>
    <xf numFmtId="0" fontId="14" fillId="44" borderId="33" xfId="0" applyFont="1" applyFill="1" applyBorder="1" applyAlignment="1" applyProtection="1">
      <alignment horizontal="center" vertical="center" wrapText="1"/>
      <protection hidden="1"/>
    </xf>
    <xf numFmtId="0" fontId="14" fillId="44" borderId="0" xfId="0" applyFont="1" applyFill="1" applyAlignment="1" applyProtection="1">
      <alignment horizontal="center" vertical="center" wrapText="1"/>
      <protection hidden="1"/>
    </xf>
    <xf numFmtId="2" fontId="59" fillId="45" borderId="69" xfId="1" applyNumberFormat="1" applyFont="1" applyFill="1" applyBorder="1" applyAlignment="1">
      <alignment horizontal="center"/>
    </xf>
    <xf numFmtId="2" fontId="59" fillId="45" borderId="70" xfId="1" applyNumberFormat="1" applyFont="1" applyFill="1" applyBorder="1" applyAlignment="1">
      <alignment horizontal="center"/>
    </xf>
    <xf numFmtId="2" fontId="59" fillId="45" borderId="71" xfId="1" applyNumberFormat="1" applyFont="1" applyFill="1" applyBorder="1" applyAlignment="1">
      <alignment horizontal="center"/>
    </xf>
    <xf numFmtId="9" fontId="28" fillId="13" borderId="33" xfId="0" applyNumberFormat="1" applyFont="1" applyFill="1" applyBorder="1" applyAlignment="1">
      <alignment horizontal="left"/>
    </xf>
    <xf numFmtId="9" fontId="28" fillId="13" borderId="0" xfId="0" applyNumberFormat="1" applyFont="1" applyFill="1" applyAlignment="1">
      <alignment horizontal="left"/>
    </xf>
    <xf numFmtId="2" fontId="56" fillId="45" borderId="69" xfId="1" applyNumberFormat="1" applyFont="1" applyFill="1" applyBorder="1" applyAlignment="1">
      <alignment horizontal="center"/>
    </xf>
    <xf numFmtId="2" fontId="56" fillId="45" borderId="70" xfId="1" applyNumberFormat="1" applyFont="1" applyFill="1" applyBorder="1" applyAlignment="1">
      <alignment horizontal="center"/>
    </xf>
    <xf numFmtId="2" fontId="56" fillId="45" borderId="71" xfId="1" applyNumberFormat="1" applyFont="1" applyFill="1" applyBorder="1" applyAlignment="1">
      <alignment horizontal="center"/>
    </xf>
    <xf numFmtId="2" fontId="98" fillId="45" borderId="69" xfId="1" applyNumberFormat="1" applyFont="1" applyFill="1" applyBorder="1" applyAlignment="1">
      <alignment horizontal="center"/>
    </xf>
    <xf numFmtId="2" fontId="98" fillId="45" borderId="70" xfId="1" applyNumberFormat="1" applyFont="1" applyFill="1" applyBorder="1" applyAlignment="1">
      <alignment horizontal="center"/>
    </xf>
    <xf numFmtId="2" fontId="98" fillId="45" borderId="71" xfId="1" applyNumberFormat="1" applyFont="1" applyFill="1" applyBorder="1" applyAlignment="1">
      <alignment horizontal="center"/>
    </xf>
    <xf numFmtId="0" fontId="29" fillId="8" borderId="69" xfId="0" applyFont="1" applyFill="1" applyBorder="1" applyAlignment="1" applyProtection="1">
      <alignment horizontal="center" vertical="center" wrapText="1"/>
      <protection hidden="1"/>
    </xf>
    <xf numFmtId="0" fontId="29" fillId="8" borderId="71" xfId="0" applyFont="1" applyFill="1" applyBorder="1" applyAlignment="1" applyProtection="1">
      <alignment horizontal="center" vertical="center" wrapText="1"/>
      <protection hidden="1"/>
    </xf>
    <xf numFmtId="0" fontId="13" fillId="8" borderId="41" xfId="0" applyFont="1" applyFill="1" applyBorder="1" applyAlignment="1" applyProtection="1">
      <alignment horizontal="center" vertical="center" wrapText="1"/>
      <protection hidden="1"/>
    </xf>
    <xf numFmtId="0" fontId="104" fillId="35" borderId="69" xfId="0" applyFont="1" applyFill="1" applyBorder="1" applyAlignment="1">
      <alignment horizontal="center" vertical="center"/>
    </xf>
    <xf numFmtId="0" fontId="104" fillId="35" borderId="70" xfId="0" applyFont="1" applyFill="1" applyBorder="1" applyAlignment="1">
      <alignment horizontal="center" vertical="center"/>
    </xf>
    <xf numFmtId="0" fontId="104" fillId="35" borderId="71" xfId="0" applyFont="1" applyFill="1" applyBorder="1" applyAlignment="1">
      <alignment horizontal="center" vertical="center"/>
    </xf>
    <xf numFmtId="0" fontId="28" fillId="13" borderId="31" xfId="0" applyFont="1" applyFill="1" applyBorder="1" applyAlignment="1">
      <alignment horizontal="right" vertical="center" wrapText="1"/>
    </xf>
    <xf numFmtId="0" fontId="28" fillId="13" borderId="30" xfId="0" applyFont="1" applyFill="1" applyBorder="1" applyAlignment="1">
      <alignment horizontal="right" vertical="center" wrapText="1"/>
    </xf>
    <xf numFmtId="0" fontId="21" fillId="8" borderId="69" xfId="0" applyFont="1" applyFill="1" applyBorder="1" applyAlignment="1" applyProtection="1">
      <alignment horizontal="center" vertical="center" wrapText="1"/>
      <protection hidden="1"/>
    </xf>
    <xf numFmtId="0" fontId="34" fillId="13" borderId="31" xfId="0" applyFont="1" applyFill="1" applyBorder="1" applyAlignment="1">
      <alignment horizontal="right" vertical="center" wrapText="1"/>
    </xf>
    <xf numFmtId="0" fontId="34" fillId="13" borderId="30" xfId="0" applyFont="1" applyFill="1" applyBorder="1" applyAlignment="1">
      <alignment horizontal="right" vertical="center" wrapText="1"/>
    </xf>
    <xf numFmtId="0" fontId="88" fillId="29" borderId="41" xfId="0" applyFont="1" applyFill="1" applyBorder="1" applyAlignment="1">
      <alignment horizontal="center" vertical="center" wrapText="1"/>
    </xf>
    <xf numFmtId="3" fontId="28" fillId="29" borderId="41" xfId="0" applyNumberFormat="1" applyFont="1" applyFill="1" applyBorder="1" applyAlignment="1" applyProtection="1">
      <alignment horizontal="center" vertical="center" wrapText="1"/>
      <protection hidden="1"/>
    </xf>
    <xf numFmtId="0" fontId="81" fillId="29" borderId="41" xfId="0" applyFont="1" applyFill="1" applyBorder="1" applyAlignment="1" applyProtection="1">
      <alignment horizontal="center" vertical="center" wrapText="1"/>
      <protection hidden="1"/>
    </xf>
    <xf numFmtId="0" fontId="54" fillId="29" borderId="41" xfId="0" applyFont="1" applyFill="1" applyBorder="1" applyAlignment="1" applyProtection="1">
      <alignment horizontal="center" vertical="center" wrapText="1"/>
      <protection hidden="1"/>
    </xf>
    <xf numFmtId="0" fontId="8" fillId="8" borderId="41" xfId="0" applyFont="1" applyFill="1" applyBorder="1" applyAlignment="1" applyProtection="1">
      <alignment horizontal="center" vertical="center"/>
      <protection hidden="1"/>
    </xf>
    <xf numFmtId="0" fontId="25" fillId="29" borderId="34" xfId="0" applyFont="1" applyFill="1" applyBorder="1" applyAlignment="1" applyProtection="1">
      <alignment horizontal="center" vertical="center"/>
      <protection hidden="1"/>
    </xf>
    <xf numFmtId="0" fontId="25" fillId="29" borderId="35" xfId="0" applyFont="1" applyFill="1" applyBorder="1" applyAlignment="1" applyProtection="1">
      <alignment horizontal="center" vertical="center"/>
      <protection hidden="1"/>
    </xf>
    <xf numFmtId="0" fontId="26" fillId="29" borderId="69" xfId="0" applyFont="1" applyFill="1" applyBorder="1" applyAlignment="1" applyProtection="1">
      <alignment horizontal="center" vertical="center"/>
      <protection hidden="1"/>
    </xf>
    <xf numFmtId="0" fontId="26" fillId="29" borderId="71" xfId="0" applyFont="1" applyFill="1" applyBorder="1" applyAlignment="1" applyProtection="1">
      <alignment horizontal="center" vertical="center"/>
      <protection hidden="1"/>
    </xf>
    <xf numFmtId="0" fontId="25" fillId="29" borderId="69" xfId="0" applyFont="1" applyFill="1" applyBorder="1" applyAlignment="1" applyProtection="1">
      <alignment horizontal="center" vertical="center" wrapText="1"/>
      <protection hidden="1"/>
    </xf>
    <xf numFmtId="0" fontId="25" fillId="29" borderId="70" xfId="0" applyFont="1" applyFill="1" applyBorder="1" applyAlignment="1" applyProtection="1">
      <alignment horizontal="center" vertical="center" wrapText="1"/>
      <protection hidden="1"/>
    </xf>
    <xf numFmtId="0" fontId="25" fillId="29" borderId="71" xfId="0" applyFont="1" applyFill="1" applyBorder="1" applyAlignment="1" applyProtection="1">
      <alignment horizontal="center" vertical="center" wrapText="1"/>
      <protection hidden="1"/>
    </xf>
    <xf numFmtId="165" fontId="1" fillId="46" borderId="39" xfId="1" applyFont="1" applyFill="1" applyBorder="1" applyAlignment="1" applyProtection="1">
      <alignment horizontal="center" vertical="center"/>
      <protection locked="0" hidden="1"/>
    </xf>
    <xf numFmtId="165" fontId="1" fillId="46" borderId="38" xfId="1" applyFont="1" applyFill="1" applyBorder="1" applyAlignment="1" applyProtection="1">
      <alignment horizontal="center" vertical="center"/>
      <protection locked="0" hidden="1"/>
    </xf>
    <xf numFmtId="0" fontId="90" fillId="7" borderId="69" xfId="0" applyFont="1" applyFill="1" applyBorder="1" applyAlignment="1">
      <alignment horizontal="left" vertical="center"/>
    </xf>
    <xf numFmtId="0" fontId="59" fillId="7" borderId="70" xfId="0" applyFont="1" applyFill="1" applyBorder="1" applyAlignment="1">
      <alignment horizontal="left" vertical="center"/>
    </xf>
    <xf numFmtId="0" fontId="55" fillId="2" borderId="39" xfId="0" applyFont="1" applyFill="1" applyBorder="1" applyAlignment="1" applyProtection="1">
      <alignment horizontal="center" vertical="center" wrapText="1"/>
      <protection hidden="1"/>
    </xf>
    <xf numFmtId="0" fontId="55" fillId="2" borderId="38" xfId="0" applyFont="1" applyFill="1" applyBorder="1" applyAlignment="1" applyProtection="1">
      <alignment horizontal="center" vertical="center" wrapText="1"/>
      <protection hidden="1"/>
    </xf>
    <xf numFmtId="0" fontId="55" fillId="2" borderId="37" xfId="0" applyFont="1" applyFill="1" applyBorder="1" applyAlignment="1" applyProtection="1">
      <alignment horizontal="center" vertical="center" wrapText="1"/>
      <protection hidden="1"/>
    </xf>
    <xf numFmtId="3" fontId="11" fillId="3" borderId="32" xfId="0" applyNumberFormat="1" applyFont="1" applyFill="1" applyBorder="1" applyAlignment="1" applyProtection="1">
      <alignment horizontal="center" vertical="center" wrapText="1"/>
      <protection hidden="1"/>
    </xf>
    <xf numFmtId="3" fontId="11" fillId="3" borderId="42" xfId="0" applyNumberFormat="1" applyFont="1" applyFill="1" applyBorder="1" applyAlignment="1" applyProtection="1">
      <alignment horizontal="center" vertical="center" wrapText="1"/>
      <protection hidden="1"/>
    </xf>
    <xf numFmtId="3" fontId="11" fillId="3" borderId="36" xfId="0" applyNumberFormat="1" applyFont="1" applyFill="1" applyBorder="1" applyAlignment="1" applyProtection="1">
      <alignment horizontal="center" vertical="center" wrapText="1"/>
      <protection hidden="1"/>
    </xf>
    <xf numFmtId="0" fontId="25" fillId="29" borderId="33" xfId="0" applyFont="1" applyFill="1" applyBorder="1" applyAlignment="1" applyProtection="1">
      <alignment horizontal="center" vertical="center"/>
      <protection hidden="1"/>
    </xf>
    <xf numFmtId="0" fontId="25" fillId="29" borderId="0" xfId="0" applyFont="1" applyFill="1" applyAlignment="1" applyProtection="1">
      <alignment horizontal="center" vertical="center"/>
      <protection hidden="1"/>
    </xf>
    <xf numFmtId="0" fontId="26" fillId="29" borderId="70" xfId="0" applyFont="1" applyFill="1" applyBorder="1" applyAlignment="1" applyProtection="1">
      <alignment horizontal="center" vertical="center"/>
      <protection hidden="1"/>
    </xf>
    <xf numFmtId="0" fontId="50" fillId="8" borderId="69" xfId="0" applyFont="1" applyFill="1" applyBorder="1" applyAlignment="1" applyProtection="1">
      <alignment horizontal="center" vertical="center" wrapText="1"/>
      <protection hidden="1"/>
    </xf>
    <xf numFmtId="0" fontId="50" fillId="8" borderId="70" xfId="0" applyFont="1" applyFill="1" applyBorder="1" applyAlignment="1" applyProtection="1">
      <alignment horizontal="center" vertical="center" wrapText="1"/>
      <protection hidden="1"/>
    </xf>
    <xf numFmtId="0" fontId="50" fillId="8" borderId="71" xfId="0" applyFont="1" applyFill="1" applyBorder="1" applyAlignment="1" applyProtection="1">
      <alignment horizontal="center" vertical="center" wrapText="1"/>
      <protection hidden="1"/>
    </xf>
    <xf numFmtId="3" fontId="11" fillId="5" borderId="32" xfId="0" applyNumberFormat="1" applyFont="1" applyFill="1" applyBorder="1" applyAlignment="1" applyProtection="1">
      <alignment horizontal="center" vertical="center" wrapText="1"/>
      <protection hidden="1"/>
    </xf>
    <xf numFmtId="3" fontId="11" fillId="5" borderId="42" xfId="0" applyNumberFormat="1" applyFont="1" applyFill="1" applyBorder="1" applyAlignment="1" applyProtection="1">
      <alignment horizontal="center" vertical="center" wrapText="1"/>
      <protection hidden="1"/>
    </xf>
    <xf numFmtId="3" fontId="11" fillId="5" borderId="38" xfId="0" applyNumberFormat="1" applyFont="1" applyFill="1" applyBorder="1" applyAlignment="1" applyProtection="1">
      <alignment horizontal="center" vertical="center" wrapText="1"/>
      <protection hidden="1"/>
    </xf>
    <xf numFmtId="3" fontId="11" fillId="5" borderId="37" xfId="0" applyNumberFormat="1" applyFont="1" applyFill="1" applyBorder="1" applyAlignment="1" applyProtection="1">
      <alignment horizontal="center" vertical="center" wrapText="1"/>
      <protection hidden="1"/>
    </xf>
    <xf numFmtId="3" fontId="11" fillId="6" borderId="39" xfId="0" applyNumberFormat="1" applyFont="1" applyFill="1" applyBorder="1" applyAlignment="1" applyProtection="1">
      <alignment horizontal="center" vertical="center" wrapText="1"/>
      <protection hidden="1"/>
    </xf>
    <xf numFmtId="3" fontId="11" fillId="6" borderId="38" xfId="0" applyNumberFormat="1" applyFont="1" applyFill="1" applyBorder="1" applyAlignment="1" applyProtection="1">
      <alignment horizontal="center" vertical="center" wrapText="1"/>
      <protection hidden="1"/>
    </xf>
    <xf numFmtId="3" fontId="11" fillId="6" borderId="37" xfId="0" applyNumberFormat="1" applyFont="1" applyFill="1" applyBorder="1" applyAlignment="1" applyProtection="1">
      <alignment horizontal="center" vertical="center" wrapText="1"/>
      <protection hidden="1"/>
    </xf>
    <xf numFmtId="3" fontId="11" fillId="4" borderId="32" xfId="0" applyNumberFormat="1" applyFont="1" applyFill="1" applyBorder="1" applyAlignment="1" applyProtection="1">
      <alignment horizontal="center" vertical="center" wrapText="1"/>
      <protection hidden="1"/>
    </xf>
    <xf numFmtId="3" fontId="11" fillId="4" borderId="42" xfId="0" applyNumberFormat="1" applyFont="1" applyFill="1" applyBorder="1" applyAlignment="1" applyProtection="1">
      <alignment horizontal="center" vertical="center" wrapText="1"/>
      <protection hidden="1"/>
    </xf>
    <xf numFmtId="3" fontId="11" fillId="4" borderId="36" xfId="0" applyNumberFormat="1" applyFont="1" applyFill="1" applyBorder="1" applyAlignment="1" applyProtection="1">
      <alignment horizontal="center" vertical="center" wrapText="1"/>
      <protection hidden="1"/>
    </xf>
    <xf numFmtId="0" fontId="15" fillId="29" borderId="33" xfId="0" applyFont="1" applyFill="1" applyBorder="1" applyAlignment="1" applyProtection="1">
      <alignment horizontal="center" vertical="center"/>
      <protection hidden="1"/>
    </xf>
    <xf numFmtId="0" fontId="15" fillId="29" borderId="0" xfId="0" applyFont="1" applyFill="1" applyAlignment="1" applyProtection="1">
      <alignment horizontal="center" vertical="center"/>
      <protection hidden="1"/>
    </xf>
    <xf numFmtId="0" fontId="14" fillId="7" borderId="27" xfId="0" applyFont="1" applyFill="1" applyBorder="1" applyAlignment="1">
      <alignment horizontal="center" vertical="center"/>
    </xf>
    <xf numFmtId="0" fontId="14" fillId="7" borderId="28" xfId="0" applyFont="1" applyFill="1" applyBorder="1" applyAlignment="1">
      <alignment horizontal="center" vertical="center"/>
    </xf>
    <xf numFmtId="0" fontId="14" fillId="7" borderId="26" xfId="0" applyFont="1" applyFill="1" applyBorder="1" applyAlignment="1">
      <alignment horizontal="center" vertical="center"/>
    </xf>
    <xf numFmtId="173" fontId="68" fillId="3" borderId="41" xfId="0" applyNumberFormat="1" applyFont="1" applyFill="1" applyBorder="1" applyAlignment="1">
      <alignment horizontal="center" vertical="center" wrapText="1"/>
    </xf>
    <xf numFmtId="173" fontId="68" fillId="15" borderId="41" xfId="0" applyNumberFormat="1" applyFont="1" applyFill="1" applyBorder="1" applyAlignment="1">
      <alignment horizontal="center" vertical="center" wrapText="1"/>
    </xf>
    <xf numFmtId="173" fontId="68" fillId="5" borderId="41" xfId="0" applyNumberFormat="1" applyFont="1" applyFill="1" applyBorder="1" applyAlignment="1">
      <alignment horizontal="center" vertical="center" wrapText="1"/>
    </xf>
    <xf numFmtId="173" fontId="68" fillId="16" borderId="41" xfId="0" applyNumberFormat="1" applyFont="1" applyFill="1" applyBorder="1" applyAlignment="1">
      <alignment horizontal="center" vertical="center" wrapText="1"/>
    </xf>
    <xf numFmtId="0" fontId="21" fillId="14" borderId="39" xfId="0" applyFont="1" applyFill="1" applyBorder="1" applyAlignment="1">
      <alignment horizontal="center" vertical="center" wrapText="1"/>
    </xf>
    <xf numFmtId="0" fontId="21" fillId="14" borderId="37" xfId="0" applyFont="1" applyFill="1" applyBorder="1" applyAlignment="1">
      <alignment horizontal="center" vertical="center" wrapText="1"/>
    </xf>
    <xf numFmtId="0" fontId="21" fillId="14" borderId="27" xfId="0" applyFont="1" applyFill="1" applyBorder="1" applyAlignment="1">
      <alignment horizontal="center" vertical="center" wrapText="1"/>
    </xf>
    <xf numFmtId="0" fontId="21" fillId="14" borderId="26" xfId="0" applyFont="1" applyFill="1" applyBorder="1" applyAlignment="1">
      <alignment horizontal="center" vertical="center" wrapText="1"/>
    </xf>
    <xf numFmtId="0" fontId="25" fillId="13" borderId="0" xfId="0" applyFont="1" applyFill="1" applyAlignment="1">
      <alignment horizontal="center" vertical="center"/>
    </xf>
    <xf numFmtId="9" fontId="34" fillId="13" borderId="0" xfId="0" applyNumberFormat="1" applyFont="1" applyFill="1" applyAlignment="1">
      <alignment horizontal="center" vertical="center" wrapText="1"/>
    </xf>
    <xf numFmtId="9" fontId="31" fillId="13" borderId="0" xfId="0" applyNumberFormat="1" applyFont="1" applyFill="1" applyAlignment="1">
      <alignment horizontal="center" vertical="center" wrapText="1"/>
    </xf>
    <xf numFmtId="0" fontId="71" fillId="13" borderId="0" xfId="0" applyFont="1" applyFill="1" applyAlignment="1">
      <alignment horizontal="center" vertical="center" wrapText="1"/>
    </xf>
    <xf numFmtId="173" fontId="70" fillId="18" borderId="31" xfId="0" applyNumberFormat="1" applyFont="1" applyFill="1" applyBorder="1" applyAlignment="1">
      <alignment horizontal="center" vertical="center" wrapText="1"/>
    </xf>
    <xf numFmtId="173" fontId="70" fillId="18" borderId="32" xfId="0" applyNumberFormat="1" applyFont="1" applyFill="1" applyBorder="1" applyAlignment="1">
      <alignment horizontal="center" vertical="center" wrapText="1"/>
    </xf>
    <xf numFmtId="0" fontId="69" fillId="19" borderId="39" xfId="0" applyFont="1" applyFill="1" applyBorder="1" applyAlignment="1">
      <alignment horizontal="center" vertical="center" wrapText="1"/>
    </xf>
    <xf numFmtId="0" fontId="69" fillId="19" borderId="37" xfId="0" applyFont="1" applyFill="1" applyBorder="1" applyAlignment="1">
      <alignment horizontal="center" vertical="center" wrapText="1"/>
    </xf>
    <xf numFmtId="0" fontId="70" fillId="19" borderId="39" xfId="0" applyFont="1" applyFill="1" applyBorder="1" applyAlignment="1">
      <alignment horizontal="center" vertical="center" wrapText="1"/>
    </xf>
    <xf numFmtId="0" fontId="70" fillId="19" borderId="38" xfId="0" applyFont="1" applyFill="1" applyBorder="1" applyAlignment="1">
      <alignment horizontal="center" vertical="center" wrapText="1"/>
    </xf>
    <xf numFmtId="0" fontId="70" fillId="19" borderId="37" xfId="0" applyFont="1" applyFill="1" applyBorder="1" applyAlignment="1">
      <alignment horizontal="center" vertical="center" wrapText="1"/>
    </xf>
    <xf numFmtId="0" fontId="31" fillId="17" borderId="41" xfId="0" applyFont="1" applyFill="1" applyBorder="1" applyAlignment="1">
      <alignment horizontal="center" vertical="center" wrapText="1"/>
    </xf>
    <xf numFmtId="0" fontId="51" fillId="13" borderId="35" xfId="0" applyFont="1" applyFill="1" applyBorder="1" applyAlignment="1">
      <alignment horizontal="center" vertical="center"/>
    </xf>
    <xf numFmtId="0" fontId="69" fillId="19" borderId="38" xfId="0" applyFont="1" applyFill="1" applyBorder="1" applyAlignment="1">
      <alignment horizontal="center" vertical="center" wrapText="1"/>
    </xf>
    <xf numFmtId="0" fontId="29" fillId="14" borderId="31" xfId="0" applyFont="1" applyFill="1" applyBorder="1" applyAlignment="1">
      <alignment horizontal="center" vertical="center" wrapText="1"/>
    </xf>
    <xf numFmtId="0" fontId="29" fillId="14" borderId="30" xfId="0" applyFont="1" applyFill="1" applyBorder="1" applyAlignment="1">
      <alignment horizontal="center" vertical="center" wrapText="1"/>
    </xf>
    <xf numFmtId="0" fontId="29" fillId="14" borderId="32" xfId="0" applyFont="1" applyFill="1" applyBorder="1" applyAlignment="1">
      <alignment horizontal="center" vertical="center" wrapText="1"/>
    </xf>
    <xf numFmtId="0" fontId="29" fillId="14" borderId="33" xfId="0" applyFont="1" applyFill="1" applyBorder="1" applyAlignment="1">
      <alignment horizontal="center" vertical="center" wrapText="1"/>
    </xf>
    <xf numFmtId="0" fontId="29" fillId="14" borderId="0" xfId="0" applyFont="1" applyFill="1" applyAlignment="1">
      <alignment horizontal="center" vertical="center" wrapText="1"/>
    </xf>
    <xf numFmtId="0" fontId="29" fillId="14" borderId="42" xfId="0" applyFont="1" applyFill="1" applyBorder="1" applyAlignment="1">
      <alignment horizontal="center" vertical="center" wrapText="1"/>
    </xf>
    <xf numFmtId="0" fontId="13" fillId="7" borderId="27" xfId="0" applyFont="1" applyFill="1" applyBorder="1" applyAlignment="1">
      <alignment horizontal="center" vertical="center"/>
    </xf>
    <xf numFmtId="0" fontId="13" fillId="7" borderId="28" xfId="0" applyFont="1" applyFill="1" applyBorder="1" applyAlignment="1">
      <alignment horizontal="center" vertical="center"/>
    </xf>
    <xf numFmtId="0" fontId="13" fillId="7" borderId="26" xfId="0" applyFont="1" applyFill="1" applyBorder="1" applyAlignment="1">
      <alignment horizontal="center" vertical="center"/>
    </xf>
    <xf numFmtId="173" fontId="32" fillId="3" borderId="27" xfId="0" applyNumberFormat="1" applyFont="1" applyFill="1" applyBorder="1" applyAlignment="1">
      <alignment horizontal="center" vertical="center"/>
    </xf>
    <xf numFmtId="173" fontId="32" fillId="3" borderId="26" xfId="0" applyNumberFormat="1" applyFont="1" applyFill="1" applyBorder="1" applyAlignment="1">
      <alignment horizontal="center" vertical="center"/>
    </xf>
    <xf numFmtId="173" fontId="32" fillId="15" borderId="27" xfId="0" applyNumberFormat="1" applyFont="1" applyFill="1" applyBorder="1" applyAlignment="1">
      <alignment horizontal="center" vertical="center" wrapText="1"/>
    </xf>
    <xf numFmtId="173" fontId="32" fillId="15" borderId="26" xfId="0" applyNumberFormat="1" applyFont="1" applyFill="1" applyBorder="1" applyAlignment="1">
      <alignment horizontal="center" vertical="center" wrapText="1"/>
    </xf>
    <xf numFmtId="173" fontId="32" fillId="5" borderId="27" xfId="0" applyNumberFormat="1" applyFont="1" applyFill="1" applyBorder="1" applyAlignment="1">
      <alignment horizontal="center" vertical="center" wrapText="1"/>
    </xf>
    <xf numFmtId="173" fontId="32" fillId="5" borderId="26" xfId="0" applyNumberFormat="1" applyFont="1" applyFill="1" applyBorder="1" applyAlignment="1">
      <alignment horizontal="center" vertical="center" wrapText="1"/>
    </xf>
    <xf numFmtId="173" fontId="32" fillId="16" borderId="27" xfId="0" applyNumberFormat="1" applyFont="1" applyFill="1" applyBorder="1" applyAlignment="1">
      <alignment horizontal="center" vertical="center"/>
    </xf>
    <xf numFmtId="173" fontId="32" fillId="16" borderId="26" xfId="0" applyNumberFormat="1" applyFont="1" applyFill="1" applyBorder="1" applyAlignment="1">
      <alignment horizontal="center" vertical="center"/>
    </xf>
    <xf numFmtId="173" fontId="63" fillId="40" borderId="31" xfId="0" applyNumberFormat="1" applyFont="1" applyFill="1" applyBorder="1" applyAlignment="1">
      <alignment horizontal="center" vertical="center" wrapText="1"/>
    </xf>
    <xf numFmtId="173" fontId="63" fillId="40" borderId="33" xfId="0" applyNumberFormat="1" applyFont="1" applyFill="1" applyBorder="1" applyAlignment="1">
      <alignment horizontal="center" vertical="center" wrapText="1"/>
    </xf>
    <xf numFmtId="173" fontId="63" fillId="40" borderId="34" xfId="0" applyNumberFormat="1" applyFont="1" applyFill="1" applyBorder="1" applyAlignment="1">
      <alignment horizontal="center" vertical="center" wrapText="1"/>
    </xf>
    <xf numFmtId="173" fontId="63" fillId="20" borderId="42" xfId="0" applyNumberFormat="1" applyFont="1" applyFill="1" applyBorder="1" applyAlignment="1">
      <alignment horizontal="center" vertical="center" wrapText="1"/>
    </xf>
    <xf numFmtId="0" fontId="28" fillId="13" borderId="71" xfId="0" applyFont="1" applyFill="1" applyBorder="1" applyAlignment="1">
      <alignment horizontal="center" vertical="center" wrapText="1"/>
    </xf>
    <xf numFmtId="173" fontId="63" fillId="41" borderId="39" xfId="0" applyNumberFormat="1" applyFont="1" applyFill="1" applyBorder="1" applyAlignment="1">
      <alignment horizontal="center" vertical="center" wrapText="1"/>
    </xf>
    <xf numFmtId="173" fontId="63" fillId="41" borderId="37" xfId="0" applyNumberFormat="1" applyFont="1" applyFill="1" applyBorder="1" applyAlignment="1">
      <alignment horizontal="center" vertical="center" wrapText="1"/>
    </xf>
    <xf numFmtId="173" fontId="63" fillId="40" borderId="32" xfId="0" applyNumberFormat="1" applyFont="1" applyFill="1" applyBorder="1" applyAlignment="1">
      <alignment horizontal="center" vertical="center" wrapText="1"/>
    </xf>
    <xf numFmtId="173" fontId="63" fillId="40" borderId="36" xfId="0" applyNumberFormat="1" applyFont="1" applyFill="1" applyBorder="1" applyAlignment="1">
      <alignment horizontal="center" vertical="center" wrapText="1"/>
    </xf>
    <xf numFmtId="173" fontId="63" fillId="41" borderId="74" xfId="0" applyNumberFormat="1" applyFont="1" applyFill="1" applyBorder="1" applyAlignment="1">
      <alignment horizontal="center" vertical="center" wrapText="1"/>
    </xf>
    <xf numFmtId="173" fontId="63" fillId="41" borderId="76" xfId="0" applyNumberFormat="1" applyFont="1" applyFill="1" applyBorder="1" applyAlignment="1">
      <alignment horizontal="center" vertical="center" wrapText="1"/>
    </xf>
    <xf numFmtId="0" fontId="14" fillId="7" borderId="0" xfId="0" applyFont="1" applyFill="1" applyAlignment="1">
      <alignment horizontal="center" vertical="center"/>
    </xf>
    <xf numFmtId="0" fontId="58" fillId="7" borderId="0" xfId="0" applyFont="1" applyFill="1" applyAlignment="1">
      <alignment horizontal="center" vertical="center"/>
    </xf>
    <xf numFmtId="0" fontId="55" fillId="7" borderId="35" xfId="0" applyFont="1" applyFill="1" applyBorder="1" applyAlignment="1">
      <alignment horizontal="center" vertical="center" wrapText="1"/>
    </xf>
    <xf numFmtId="3" fontId="58" fillId="8" borderId="39" xfId="0" applyNumberFormat="1" applyFont="1" applyFill="1" applyBorder="1" applyAlignment="1" applyProtection="1">
      <alignment horizontal="center" vertical="center" wrapText="1"/>
      <protection hidden="1"/>
    </xf>
    <xf numFmtId="3" fontId="58" fillId="8" borderId="38" xfId="0" applyNumberFormat="1" applyFont="1" applyFill="1" applyBorder="1" applyAlignment="1" applyProtection="1">
      <alignment horizontal="center" vertical="center" wrapText="1"/>
      <protection hidden="1"/>
    </xf>
    <xf numFmtId="3" fontId="58" fillId="8" borderId="37" xfId="0" applyNumberFormat="1" applyFont="1" applyFill="1" applyBorder="1" applyAlignment="1" applyProtection="1">
      <alignment horizontal="center" vertical="center" wrapText="1"/>
      <protection hidden="1"/>
    </xf>
    <xf numFmtId="0" fontId="95" fillId="7" borderId="0" xfId="0" applyFont="1" applyFill="1" applyAlignment="1">
      <alignment horizontal="center" vertical="center"/>
    </xf>
    <xf numFmtId="0" fontId="9" fillId="7" borderId="34" xfId="0" applyFont="1" applyFill="1" applyBorder="1" applyAlignment="1">
      <alignment horizontal="center" vertical="center" wrapText="1"/>
    </xf>
    <xf numFmtId="0" fontId="9" fillId="7" borderId="35" xfId="0" applyFont="1" applyFill="1" applyBorder="1" applyAlignment="1">
      <alignment horizontal="center" vertical="center" wrapText="1"/>
    </xf>
    <xf numFmtId="0" fontId="13" fillId="7" borderId="35" xfId="0" applyFont="1" applyFill="1" applyBorder="1" applyAlignment="1">
      <alignment horizontal="center" vertical="center" wrapText="1"/>
    </xf>
    <xf numFmtId="3" fontId="29" fillId="8" borderId="39" xfId="0" applyNumberFormat="1" applyFont="1" applyFill="1" applyBorder="1" applyAlignment="1" applyProtection="1">
      <alignment horizontal="center" vertical="center" wrapText="1"/>
      <protection hidden="1"/>
    </xf>
    <xf numFmtId="3" fontId="29" fillId="8" borderId="38" xfId="0" applyNumberFormat="1" applyFont="1" applyFill="1" applyBorder="1" applyAlignment="1" applyProtection="1">
      <alignment horizontal="center" vertical="center" wrapText="1"/>
      <protection hidden="1"/>
    </xf>
    <xf numFmtId="3" fontId="29" fillId="8" borderId="37" xfId="0" applyNumberFormat="1" applyFont="1" applyFill="1" applyBorder="1" applyAlignment="1" applyProtection="1">
      <alignment horizontal="center" vertical="center" wrapText="1"/>
      <protection hidden="1"/>
    </xf>
    <xf numFmtId="0" fontId="13" fillId="7" borderId="0" xfId="0" applyFont="1" applyFill="1" applyAlignment="1">
      <alignment horizontal="center" vertical="center"/>
    </xf>
    <xf numFmtId="3" fontId="67" fillId="8" borderId="69" xfId="0" applyNumberFormat="1" applyFont="1" applyFill="1" applyBorder="1" applyAlignment="1" applyProtection="1">
      <alignment horizontal="center" vertical="center"/>
      <protection hidden="1"/>
    </xf>
    <xf numFmtId="3" fontId="67" fillId="8" borderId="70" xfId="0" applyNumberFormat="1" applyFont="1" applyFill="1" applyBorder="1" applyAlignment="1" applyProtection="1">
      <alignment horizontal="center" vertical="center"/>
      <protection hidden="1"/>
    </xf>
    <xf numFmtId="0" fontId="16" fillId="2" borderId="25" xfId="0" applyFont="1" applyFill="1" applyBorder="1" applyAlignment="1" applyProtection="1">
      <alignment horizontal="center" vertical="center" wrapText="1"/>
      <protection hidden="1"/>
    </xf>
    <xf numFmtId="165" fontId="26" fillId="13" borderId="31" xfId="0" applyNumberFormat="1" applyFont="1" applyFill="1" applyBorder="1" applyAlignment="1">
      <alignment horizontal="left"/>
    </xf>
    <xf numFmtId="165" fontId="26" fillId="13" borderId="30" xfId="0" applyNumberFormat="1" applyFont="1" applyFill="1" applyBorder="1" applyAlignment="1">
      <alignment horizontal="left"/>
    </xf>
    <xf numFmtId="165" fontId="8" fillId="13" borderId="27" xfId="0" applyNumberFormat="1" applyFont="1" applyFill="1" applyBorder="1" applyAlignment="1">
      <alignment vertical="top" wrapText="1"/>
    </xf>
    <xf numFmtId="165" fontId="8" fillId="13" borderId="28" xfId="0" applyNumberFormat="1" applyFont="1" applyFill="1" applyBorder="1" applyAlignment="1">
      <alignment vertical="top" wrapText="1"/>
    </xf>
    <xf numFmtId="165" fontId="26" fillId="30" borderId="0" xfId="0" applyNumberFormat="1" applyFont="1" applyFill="1" applyAlignment="1">
      <alignment horizontal="center"/>
    </xf>
    <xf numFmtId="0" fontId="17" fillId="8" borderId="39" xfId="0" applyFont="1" applyFill="1" applyBorder="1" applyAlignment="1" applyProtection="1">
      <alignment horizontal="center" vertical="center" wrapText="1"/>
      <protection hidden="1"/>
    </xf>
    <xf numFmtId="0" fontId="17" fillId="8" borderId="37" xfId="0" applyFont="1" applyFill="1" applyBorder="1" applyAlignment="1" applyProtection="1">
      <alignment horizontal="center" vertical="center" wrapText="1"/>
      <protection hidden="1"/>
    </xf>
    <xf numFmtId="0" fontId="17" fillId="8" borderId="27" xfId="0" applyFont="1" applyFill="1" applyBorder="1" applyAlignment="1" applyProtection="1">
      <alignment horizontal="center" vertical="center"/>
      <protection hidden="1"/>
    </xf>
    <xf numFmtId="0" fontId="17" fillId="8" borderId="28" xfId="0" applyFont="1" applyFill="1" applyBorder="1" applyAlignment="1" applyProtection="1">
      <alignment horizontal="center" vertical="center"/>
      <protection hidden="1"/>
    </xf>
    <xf numFmtId="0" fontId="17" fillId="8" borderId="26" xfId="0" applyFont="1" applyFill="1" applyBorder="1" applyAlignment="1" applyProtection="1">
      <alignment horizontal="center" vertical="center"/>
      <protection hidden="1"/>
    </xf>
    <xf numFmtId="0" fontId="10" fillId="8" borderId="31" xfId="0" applyFont="1" applyFill="1" applyBorder="1" applyAlignment="1">
      <alignment horizontal="center" vertical="center" wrapText="1"/>
    </xf>
    <xf numFmtId="0" fontId="10" fillId="8" borderId="32" xfId="0" applyFont="1" applyFill="1" applyBorder="1" applyAlignment="1">
      <alignment horizontal="center" vertical="center" wrapText="1"/>
    </xf>
    <xf numFmtId="0" fontId="10" fillId="8" borderId="34" xfId="0" applyFont="1" applyFill="1" applyBorder="1" applyAlignment="1">
      <alignment horizontal="center" vertical="center" wrapText="1"/>
    </xf>
    <xf numFmtId="0" fontId="10" fillId="8" borderId="36" xfId="0" applyFont="1" applyFill="1" applyBorder="1" applyAlignment="1">
      <alignment horizontal="center" vertical="center" wrapText="1"/>
    </xf>
    <xf numFmtId="0" fontId="17" fillId="8" borderId="0" xfId="0" applyFont="1" applyFill="1" applyAlignment="1" applyProtection="1">
      <alignment horizontal="center" vertical="center" wrapText="1"/>
      <protection hidden="1"/>
    </xf>
    <xf numFmtId="0" fontId="17" fillId="8" borderId="35" xfId="0" applyFont="1" applyFill="1" applyBorder="1" applyAlignment="1" applyProtection="1">
      <alignment horizontal="center" vertical="center" wrapText="1"/>
      <protection hidden="1"/>
    </xf>
    <xf numFmtId="0" fontId="13" fillId="25" borderId="0" xfId="0" applyFont="1" applyFill="1" applyAlignment="1">
      <alignment horizontal="left" vertical="top" wrapText="1"/>
    </xf>
    <xf numFmtId="0" fontId="17" fillId="2" borderId="25" xfId="0" applyFont="1" applyFill="1" applyBorder="1" applyAlignment="1" applyProtection="1">
      <alignment horizontal="center" vertical="center" wrapText="1"/>
      <protection hidden="1"/>
    </xf>
    <xf numFmtId="165" fontId="14" fillId="30" borderId="0" xfId="0" applyNumberFormat="1" applyFont="1" applyFill="1" applyAlignment="1">
      <alignment horizontal="left" vertical="top" wrapText="1"/>
    </xf>
    <xf numFmtId="0" fontId="13" fillId="25" borderId="0" xfId="0" applyFont="1" applyFill="1" applyAlignment="1">
      <alignment horizontal="left" vertical="top"/>
    </xf>
    <xf numFmtId="3" fontId="13" fillId="8" borderId="70" xfId="0" applyNumberFormat="1" applyFont="1" applyFill="1" applyBorder="1" applyAlignment="1" applyProtection="1">
      <alignment horizontal="center" vertical="center" wrapText="1"/>
      <protection hidden="1"/>
    </xf>
    <xf numFmtId="0" fontId="19" fillId="7" borderId="27" xfId="0" applyFont="1" applyFill="1" applyBorder="1" applyAlignment="1">
      <alignment horizontal="center" vertical="center"/>
    </xf>
    <xf numFmtId="0" fontId="19" fillId="7" borderId="28" xfId="0" applyFont="1" applyFill="1" applyBorder="1" applyAlignment="1">
      <alignment horizontal="center" vertical="center"/>
    </xf>
    <xf numFmtId="3" fontId="21" fillId="8" borderId="27" xfId="0" applyNumberFormat="1" applyFont="1" applyFill="1" applyBorder="1" applyAlignment="1" applyProtection="1">
      <alignment horizontal="center" vertical="center" wrapText="1"/>
      <protection hidden="1"/>
    </xf>
    <xf numFmtId="3" fontId="21" fillId="8" borderId="28" xfId="0" applyNumberFormat="1" applyFont="1" applyFill="1" applyBorder="1" applyAlignment="1" applyProtection="1">
      <alignment horizontal="center" vertical="center" wrapText="1"/>
      <protection hidden="1"/>
    </xf>
    <xf numFmtId="3" fontId="21" fillId="8" borderId="26" xfId="0" applyNumberFormat="1" applyFont="1" applyFill="1" applyBorder="1" applyAlignment="1" applyProtection="1">
      <alignment horizontal="center" vertical="center" wrapText="1"/>
      <protection hidden="1"/>
    </xf>
    <xf numFmtId="0" fontId="9" fillId="8" borderId="27" xfId="0" applyFont="1" applyFill="1" applyBorder="1" applyAlignment="1">
      <alignment horizontal="center" vertical="center" wrapText="1"/>
    </xf>
    <xf numFmtId="0" fontId="9" fillId="8" borderId="28" xfId="0" applyFont="1" applyFill="1" applyBorder="1" applyAlignment="1">
      <alignment horizontal="center" vertical="center" wrapText="1"/>
    </xf>
    <xf numFmtId="0" fontId="9" fillId="8" borderId="26" xfId="0" applyFont="1" applyFill="1" applyBorder="1" applyAlignment="1">
      <alignment horizontal="center" vertical="center" wrapText="1"/>
    </xf>
    <xf numFmtId="3" fontId="13" fillId="8" borderId="69" xfId="0" applyNumberFormat="1" applyFont="1" applyFill="1" applyBorder="1" applyAlignment="1" applyProtection="1">
      <alignment horizontal="center" vertical="center"/>
      <protection hidden="1"/>
    </xf>
    <xf numFmtId="3" fontId="13" fillId="8" borderId="70" xfId="0" applyNumberFormat="1" applyFont="1" applyFill="1" applyBorder="1" applyAlignment="1" applyProtection="1">
      <alignment horizontal="center" vertical="center"/>
      <protection hidden="1"/>
    </xf>
    <xf numFmtId="3" fontId="13" fillId="8" borderId="71" xfId="0" applyNumberFormat="1" applyFont="1" applyFill="1" applyBorder="1" applyAlignment="1" applyProtection="1">
      <alignment horizontal="center" vertical="center"/>
      <protection hidden="1"/>
    </xf>
    <xf numFmtId="0" fontId="67" fillId="8" borderId="70" xfId="0" applyFont="1" applyFill="1" applyBorder="1" applyAlignment="1">
      <alignment horizontal="center" vertical="center" wrapText="1"/>
    </xf>
    <xf numFmtId="165" fontId="8" fillId="13" borderId="31" xfId="0" applyNumberFormat="1" applyFont="1" applyFill="1" applyBorder="1" applyAlignment="1">
      <alignment vertical="top" wrapText="1"/>
    </xf>
    <xf numFmtId="165" fontId="8" fillId="13" borderId="30" xfId="0" applyNumberFormat="1" applyFont="1" applyFill="1" applyBorder="1" applyAlignment="1">
      <alignment vertical="top" wrapText="1"/>
    </xf>
    <xf numFmtId="165" fontId="8" fillId="30" borderId="0" xfId="0" applyNumberFormat="1" applyFont="1" applyFill="1" applyAlignment="1">
      <alignment vertical="top" wrapText="1"/>
    </xf>
    <xf numFmtId="3" fontId="14" fillId="8" borderId="69" xfId="0" applyNumberFormat="1" applyFont="1" applyFill="1" applyBorder="1" applyAlignment="1" applyProtection="1">
      <alignment horizontal="center" vertical="center"/>
      <protection hidden="1"/>
    </xf>
    <xf numFmtId="3" fontId="14" fillId="8" borderId="70" xfId="0" applyNumberFormat="1" applyFont="1" applyFill="1" applyBorder="1" applyAlignment="1" applyProtection="1">
      <alignment horizontal="center" vertical="center"/>
      <protection hidden="1"/>
    </xf>
    <xf numFmtId="3" fontId="14" fillId="8" borderId="71" xfId="0" applyNumberFormat="1" applyFont="1" applyFill="1" applyBorder="1" applyAlignment="1" applyProtection="1">
      <alignment horizontal="center" vertical="center"/>
      <protection hidden="1"/>
    </xf>
    <xf numFmtId="0" fontId="55" fillId="2" borderId="25" xfId="0" applyFont="1" applyFill="1" applyBorder="1" applyAlignment="1" applyProtection="1">
      <alignment horizontal="center" vertical="center" wrapText="1"/>
      <protection hidden="1"/>
    </xf>
    <xf numFmtId="0" fontId="55" fillId="8" borderId="39" xfId="0" applyFont="1" applyFill="1" applyBorder="1" applyAlignment="1" applyProtection="1">
      <alignment horizontal="center" vertical="center" wrapText="1"/>
      <protection hidden="1"/>
    </xf>
    <xf numFmtId="0" fontId="55" fillId="8" borderId="37" xfId="0" applyFont="1" applyFill="1" applyBorder="1" applyAlignment="1" applyProtection="1">
      <alignment horizontal="center" vertical="center" wrapText="1"/>
      <protection hidden="1"/>
    </xf>
    <xf numFmtId="0" fontId="55" fillId="8" borderId="27" xfId="0" applyFont="1" applyFill="1" applyBorder="1" applyAlignment="1" applyProtection="1">
      <alignment horizontal="center" vertical="center"/>
      <protection hidden="1"/>
    </xf>
    <xf numFmtId="0" fontId="55" fillId="8" borderId="28" xfId="0" applyFont="1" applyFill="1" applyBorder="1" applyAlignment="1" applyProtection="1">
      <alignment horizontal="center" vertical="center"/>
      <protection hidden="1"/>
    </xf>
    <xf numFmtId="0" fontId="55" fillId="8" borderId="26" xfId="0" applyFont="1" applyFill="1" applyBorder="1" applyAlignment="1" applyProtection="1">
      <alignment horizontal="center" vertical="center"/>
      <protection hidden="1"/>
    </xf>
    <xf numFmtId="0" fontId="17" fillId="8" borderId="31" xfId="0" applyFont="1" applyFill="1" applyBorder="1" applyAlignment="1">
      <alignment horizontal="center" vertical="center" wrapText="1"/>
    </xf>
    <xf numFmtId="0" fontId="17" fillId="8" borderId="32" xfId="0" applyFont="1" applyFill="1" applyBorder="1" applyAlignment="1">
      <alignment horizontal="center" vertical="center" wrapText="1"/>
    </xf>
    <xf numFmtId="0" fontId="17" fillId="8" borderId="34" xfId="0" applyFont="1" applyFill="1" applyBorder="1" applyAlignment="1">
      <alignment horizontal="center" vertical="center" wrapText="1"/>
    </xf>
    <xf numFmtId="0" fontId="17" fillId="8" borderId="36" xfId="0" applyFont="1" applyFill="1" applyBorder="1" applyAlignment="1">
      <alignment horizontal="center" vertical="center" wrapText="1"/>
    </xf>
    <xf numFmtId="0" fontId="8" fillId="7" borderId="41" xfId="0" applyFont="1" applyFill="1" applyBorder="1" applyAlignment="1">
      <alignment horizontal="center" vertical="center" wrapText="1"/>
    </xf>
    <xf numFmtId="0" fontId="13" fillId="7" borderId="41" xfId="0" applyFont="1" applyFill="1" applyBorder="1" applyAlignment="1">
      <alignment horizontal="center"/>
    </xf>
    <xf numFmtId="9" fontId="14" fillId="29" borderId="41" xfId="2" applyFont="1" applyFill="1" applyBorder="1" applyAlignment="1">
      <alignment horizontal="center" vertical="center" wrapText="1"/>
    </xf>
    <xf numFmtId="0" fontId="13" fillId="29" borderId="41" xfId="0" applyFont="1" applyFill="1" applyBorder="1" applyAlignment="1">
      <alignment horizontal="center" vertical="center" wrapText="1"/>
    </xf>
    <xf numFmtId="0" fontId="16" fillId="7" borderId="35" xfId="0" applyFont="1" applyFill="1" applyBorder="1" applyAlignment="1">
      <alignment horizontal="center" vertical="center" wrapText="1"/>
    </xf>
    <xf numFmtId="0" fontId="29" fillId="14" borderId="41" xfId="0" applyFont="1" applyFill="1" applyBorder="1" applyAlignment="1">
      <alignment horizontal="center" vertical="center" wrapText="1"/>
    </xf>
    <xf numFmtId="0" fontId="21" fillId="14" borderId="69" xfId="0" applyFont="1" applyFill="1" applyBorder="1" applyAlignment="1">
      <alignment horizontal="left" vertical="center" wrapText="1"/>
    </xf>
    <xf numFmtId="0" fontId="21" fillId="14" borderId="70" xfId="0" applyFont="1" applyFill="1" applyBorder="1" applyAlignment="1">
      <alignment horizontal="left" vertical="center" wrapText="1"/>
    </xf>
    <xf numFmtId="0" fontId="21" fillId="14" borderId="71" xfId="0" applyFont="1" applyFill="1" applyBorder="1" applyAlignment="1">
      <alignment horizontal="left" vertical="center" wrapText="1"/>
    </xf>
    <xf numFmtId="0" fontId="0" fillId="9" borderId="69" xfId="0" applyFill="1" applyBorder="1" applyAlignment="1">
      <alignment horizontal="left"/>
    </xf>
    <xf numFmtId="0" fontId="0" fillId="9" borderId="70" xfId="0" applyFill="1" applyBorder="1" applyAlignment="1">
      <alignment horizontal="left"/>
    </xf>
    <xf numFmtId="0" fontId="0" fillId="9" borderId="71" xfId="0" applyFill="1" applyBorder="1" applyAlignment="1">
      <alignment horizontal="left"/>
    </xf>
    <xf numFmtId="0" fontId="8" fillId="14" borderId="41" xfId="0" applyFont="1" applyFill="1" applyBorder="1" applyAlignment="1">
      <alignment horizontal="center" vertical="center" wrapText="1"/>
    </xf>
    <xf numFmtId="0" fontId="0" fillId="9" borderId="69" xfId="0" applyFill="1" applyBorder="1" applyAlignment="1">
      <alignment horizontal="center"/>
    </xf>
    <xf numFmtId="0" fontId="0" fillId="9" borderId="70" xfId="0" applyFill="1" applyBorder="1" applyAlignment="1">
      <alignment horizontal="center"/>
    </xf>
    <xf numFmtId="0" fontId="0" fillId="9" borderId="71" xfId="0" applyFill="1" applyBorder="1" applyAlignment="1">
      <alignment horizontal="center"/>
    </xf>
    <xf numFmtId="0" fontId="0" fillId="9" borderId="69" xfId="0" applyFill="1" applyBorder="1" applyAlignment="1">
      <alignment horizontal="center" vertical="center"/>
    </xf>
    <xf numFmtId="0" fontId="0" fillId="9" borderId="70" xfId="0" applyFill="1" applyBorder="1" applyAlignment="1">
      <alignment horizontal="center" vertical="center"/>
    </xf>
    <xf numFmtId="0" fontId="0" fillId="9" borderId="71" xfId="0" applyFill="1" applyBorder="1" applyAlignment="1">
      <alignment horizontal="center" vertical="center"/>
    </xf>
    <xf numFmtId="0" fontId="49" fillId="13" borderId="69" xfId="0" applyFont="1" applyFill="1" applyBorder="1" applyAlignment="1">
      <alignment horizontal="center" vertical="center"/>
    </xf>
    <xf numFmtId="0" fontId="49" fillId="13" borderId="70" xfId="0" applyFont="1" applyFill="1" applyBorder="1" applyAlignment="1">
      <alignment horizontal="center" vertical="center"/>
    </xf>
    <xf numFmtId="0" fontId="49" fillId="13" borderId="71" xfId="0" applyFont="1" applyFill="1" applyBorder="1" applyAlignment="1">
      <alignment horizontal="center" vertical="center"/>
    </xf>
    <xf numFmtId="0" fontId="0" fillId="9" borderId="69" xfId="0" applyFill="1" applyBorder="1" applyAlignment="1">
      <alignment horizontal="center" vertical="center" wrapText="1"/>
    </xf>
    <xf numFmtId="0" fontId="0" fillId="9" borderId="71" xfId="0" applyFill="1" applyBorder="1" applyAlignment="1">
      <alignment horizontal="center" vertical="center" wrapText="1"/>
    </xf>
    <xf numFmtId="0" fontId="12" fillId="9" borderId="69" xfId="0" applyFont="1" applyFill="1" applyBorder="1" applyAlignment="1">
      <alignment horizontal="center" vertical="center"/>
    </xf>
    <xf numFmtId="0" fontId="12" fillId="9" borderId="70" xfId="0" applyFont="1" applyFill="1" applyBorder="1" applyAlignment="1">
      <alignment horizontal="center" vertical="center"/>
    </xf>
    <xf numFmtId="0" fontId="12" fillId="9" borderId="71" xfId="0" applyFont="1" applyFill="1" applyBorder="1" applyAlignment="1">
      <alignment horizontal="center" vertical="center"/>
    </xf>
    <xf numFmtId="0" fontId="12" fillId="9" borderId="69" xfId="0" applyFont="1" applyFill="1" applyBorder="1" applyAlignment="1">
      <alignment horizontal="center" vertical="center" wrapText="1"/>
    </xf>
    <xf numFmtId="0" fontId="12" fillId="9" borderId="70" xfId="0" applyFont="1" applyFill="1" applyBorder="1" applyAlignment="1">
      <alignment horizontal="center" vertical="center" wrapText="1"/>
    </xf>
    <xf numFmtId="0" fontId="12" fillId="9" borderId="71" xfId="0" applyFont="1" applyFill="1" applyBorder="1" applyAlignment="1">
      <alignment horizontal="center" vertical="center" wrapText="1"/>
    </xf>
    <xf numFmtId="0" fontId="0" fillId="9" borderId="70" xfId="0" applyFill="1" applyBorder="1" applyAlignment="1">
      <alignment horizontal="center" vertical="center" wrapText="1"/>
    </xf>
    <xf numFmtId="0" fontId="21" fillId="14" borderId="69" xfId="0" applyFont="1" applyFill="1" applyBorder="1" applyAlignment="1">
      <alignment horizontal="center" vertical="center" wrapText="1"/>
    </xf>
    <xf numFmtId="0" fontId="21" fillId="14" borderId="70" xfId="0" applyFont="1" applyFill="1" applyBorder="1" applyAlignment="1">
      <alignment horizontal="center" vertical="center" wrapText="1"/>
    </xf>
    <xf numFmtId="0" fontId="56" fillId="9" borderId="69" xfId="0" applyFont="1" applyFill="1" applyBorder="1" applyAlignment="1">
      <alignment horizontal="center" vertical="center" wrapText="1"/>
    </xf>
    <xf numFmtId="0" fontId="56" fillId="9" borderId="71" xfId="0" applyFont="1" applyFill="1" applyBorder="1" applyAlignment="1">
      <alignment horizontal="center" vertical="center" wrapText="1"/>
    </xf>
    <xf numFmtId="0" fontId="56" fillId="9" borderId="70" xfId="0" applyFont="1" applyFill="1" applyBorder="1" applyAlignment="1">
      <alignment horizontal="center" vertical="center" wrapText="1"/>
    </xf>
    <xf numFmtId="0" fontId="56" fillId="9" borderId="69" xfId="0" applyFont="1" applyFill="1" applyBorder="1" applyAlignment="1">
      <alignment horizontal="center" vertical="center"/>
    </xf>
    <xf numFmtId="0" fontId="56" fillId="9" borderId="71" xfId="0" applyFont="1" applyFill="1" applyBorder="1" applyAlignment="1">
      <alignment horizontal="center" vertical="center"/>
    </xf>
    <xf numFmtId="0" fontId="59" fillId="9" borderId="31" xfId="0" applyFont="1" applyFill="1" applyBorder="1" applyAlignment="1" applyProtection="1">
      <alignment horizontal="center" vertical="center" wrapText="1"/>
      <protection hidden="1"/>
    </xf>
    <xf numFmtId="0" fontId="59" fillId="9" borderId="32" xfId="0" applyFont="1" applyFill="1" applyBorder="1" applyAlignment="1" applyProtection="1">
      <alignment horizontal="center" vertical="center" wrapText="1"/>
      <protection hidden="1"/>
    </xf>
    <xf numFmtId="0" fontId="59" fillId="9" borderId="34" xfId="0" applyFont="1" applyFill="1" applyBorder="1" applyAlignment="1">
      <alignment horizontal="center" vertical="center" wrapText="1"/>
    </xf>
    <xf numFmtId="0" fontId="59" fillId="9" borderId="35" xfId="0" applyFont="1" applyFill="1" applyBorder="1" applyAlignment="1">
      <alignment horizontal="center" vertical="center" wrapText="1"/>
    </xf>
    <xf numFmtId="0" fontId="52" fillId="9" borderId="25" xfId="0" applyFont="1" applyFill="1" applyBorder="1" applyAlignment="1">
      <alignment horizontal="center" vertical="center" wrapText="1"/>
    </xf>
    <xf numFmtId="0" fontId="59" fillId="9" borderId="25" xfId="0" applyFont="1" applyFill="1" applyBorder="1" applyAlignment="1">
      <alignment horizontal="center" vertical="center" wrapText="1"/>
    </xf>
    <xf numFmtId="0" fontId="59" fillId="9" borderId="39" xfId="0" applyFont="1" applyFill="1" applyBorder="1" applyAlignment="1" applyProtection="1">
      <alignment horizontal="center" vertical="center" wrapText="1"/>
      <protection hidden="1"/>
    </xf>
    <xf numFmtId="0" fontId="59" fillId="9" borderId="37" xfId="0" applyFont="1" applyFill="1" applyBorder="1" applyAlignment="1" applyProtection="1">
      <alignment horizontal="center" vertical="center" wrapText="1"/>
      <protection hidden="1"/>
    </xf>
    <xf numFmtId="0" fontId="59" fillId="9" borderId="25" xfId="0" applyFont="1" applyFill="1" applyBorder="1" applyAlignment="1">
      <alignment horizontal="center" vertical="center"/>
    </xf>
    <xf numFmtId="0" fontId="57" fillId="28" borderId="25" xfId="0" applyFont="1" applyFill="1" applyBorder="1" applyAlignment="1">
      <alignment horizontal="center" vertical="center"/>
    </xf>
    <xf numFmtId="0" fontId="0" fillId="9" borderId="27" xfId="0" applyFill="1" applyBorder="1" applyAlignment="1">
      <alignment horizontal="center" vertical="center"/>
    </xf>
    <xf numFmtId="0" fontId="0" fillId="9" borderId="28" xfId="0" applyFill="1" applyBorder="1" applyAlignment="1">
      <alignment horizontal="center" vertical="center"/>
    </xf>
    <xf numFmtId="0" fontId="0" fillId="9" borderId="26" xfId="0" applyFill="1" applyBorder="1" applyAlignment="1">
      <alignment horizontal="center" vertical="center"/>
    </xf>
    <xf numFmtId="0" fontId="21" fillId="14" borderId="28" xfId="0" applyFont="1" applyFill="1" applyBorder="1" applyAlignment="1">
      <alignment horizontal="center" vertical="center" wrapText="1"/>
    </xf>
    <xf numFmtId="0" fontId="56" fillId="9" borderId="27" xfId="0" applyFont="1" applyFill="1" applyBorder="1" applyAlignment="1">
      <alignment horizontal="center" vertical="center" wrapText="1"/>
    </xf>
    <xf numFmtId="0" fontId="56" fillId="9" borderId="26" xfId="0" applyFont="1" applyFill="1" applyBorder="1" applyAlignment="1">
      <alignment horizontal="center" vertical="center" wrapText="1"/>
    </xf>
    <xf numFmtId="0" fontId="56" fillId="9" borderId="27" xfId="0" applyFont="1" applyFill="1" applyBorder="1" applyAlignment="1">
      <alignment horizontal="center" vertical="center"/>
    </xf>
    <xf numFmtId="0" fontId="56" fillId="9" borderId="26" xfId="0" applyFont="1" applyFill="1" applyBorder="1" applyAlignment="1">
      <alignment horizontal="center" vertical="center"/>
    </xf>
    <xf numFmtId="0" fontId="12" fillId="9" borderId="27" xfId="0" applyFont="1" applyFill="1" applyBorder="1" applyAlignment="1">
      <alignment horizontal="center" vertical="center"/>
    </xf>
    <xf numFmtId="0" fontId="12" fillId="9" borderId="28" xfId="0" applyFont="1" applyFill="1" applyBorder="1" applyAlignment="1">
      <alignment horizontal="center" vertical="center"/>
    </xf>
    <xf numFmtId="0" fontId="12" fillId="9" borderId="26" xfId="0" applyFont="1" applyFill="1" applyBorder="1" applyAlignment="1">
      <alignment horizontal="center" vertical="center"/>
    </xf>
    <xf numFmtId="0" fontId="0" fillId="9" borderId="27" xfId="0" applyFill="1" applyBorder="1" applyAlignment="1">
      <alignment horizontal="center" vertical="center" wrapText="1"/>
    </xf>
    <xf numFmtId="0" fontId="0" fillId="9" borderId="26" xfId="0" applyFill="1" applyBorder="1" applyAlignment="1">
      <alignment horizontal="center" vertical="center" wrapText="1"/>
    </xf>
    <xf numFmtId="0" fontId="56" fillId="9" borderId="28" xfId="0" applyFont="1" applyFill="1" applyBorder="1" applyAlignment="1">
      <alignment horizontal="center" vertical="center" wrapText="1"/>
    </xf>
    <xf numFmtId="0" fontId="0" fillId="9" borderId="28" xfId="0" applyFill="1" applyBorder="1" applyAlignment="1">
      <alignment horizontal="center" vertical="center" wrapText="1"/>
    </xf>
    <xf numFmtId="0" fontId="0" fillId="9" borderId="27" xfId="0" applyFill="1" applyBorder="1" applyAlignment="1">
      <alignment horizontal="center"/>
    </xf>
    <xf numFmtId="0" fontId="0" fillId="9" borderId="28" xfId="0" applyFill="1" applyBorder="1" applyAlignment="1">
      <alignment horizontal="center"/>
    </xf>
    <xf numFmtId="0" fontId="0" fillId="9" borderId="26" xfId="0" applyFill="1" applyBorder="1" applyAlignment="1">
      <alignment horizontal="center"/>
    </xf>
    <xf numFmtId="0" fontId="53" fillId="10" borderId="0" xfId="0" applyFont="1" applyFill="1" applyAlignment="1">
      <alignment horizontal="center"/>
    </xf>
    <xf numFmtId="0" fontId="12" fillId="9" borderId="27" xfId="0" applyFont="1" applyFill="1" applyBorder="1" applyAlignment="1">
      <alignment horizontal="center" vertical="center" wrapText="1"/>
    </xf>
    <xf numFmtId="0" fontId="12" fillId="9" borderId="28" xfId="0" applyFont="1" applyFill="1" applyBorder="1" applyAlignment="1">
      <alignment horizontal="center" vertical="center" wrapText="1"/>
    </xf>
    <xf numFmtId="0" fontId="12" fillId="9" borderId="26" xfId="0" applyFont="1" applyFill="1" applyBorder="1" applyAlignment="1">
      <alignment horizontal="center" vertical="center" wrapText="1"/>
    </xf>
  </cellXfs>
  <cellStyles count="5746">
    <cellStyle name="_2003AIMInformation for Reports" xfId="4" xr:uid="{00000000-0005-0000-0000-000000000000}"/>
    <cellStyle name="_AIMP Europe Stats May 2004" xfId="5" xr:uid="{00000000-0005-0000-0000-000001000000}"/>
    <cellStyle name="_AIMP Europe Stats May 2004 2" xfId="6" xr:uid="{00000000-0005-0000-0000-000002000000}"/>
    <cellStyle name="_All Public cubes and views" xfId="7" xr:uid="{00000000-0005-0000-0000-000003000000}"/>
    <cellStyle name="_Analyst_Coverage_Map" xfId="8" xr:uid="{00000000-0005-0000-0000-000004000000}"/>
    <cellStyle name="_Book1" xfId="9" xr:uid="{00000000-0005-0000-0000-000005000000}"/>
    <cellStyle name="_Broadcasting&amp;Cable" xfId="10" xr:uid="{00000000-0005-0000-0000-000006000000}"/>
    <cellStyle name="_Change since preliminary  - page for decision support workbook" xfId="11" xr:uid="{00000000-0005-0000-0000-000007000000}"/>
    <cellStyle name="_Copy of ITGIWWDBDA02_ITGI02" xfId="12" xr:uid="{00000000-0005-0000-0000-000008000000}"/>
    <cellStyle name="_Country" xfId="13" xr:uid="{00000000-0005-0000-0000-000009000000}"/>
    <cellStyle name="_Country distribution--Reference" xfId="14" xr:uid="{00000000-0005-0000-0000-00000A000000}"/>
    <cellStyle name="_DQDMS-check" xfId="15" xr:uid="{00000000-0005-0000-0000-00000B000000}"/>
    <cellStyle name="_DQDMS-check 2" xfId="16" xr:uid="{00000000-0005-0000-0000-00000C000000}"/>
    <cellStyle name="_exchange rates" xfId="17" xr:uid="{00000000-0005-0000-0000-00000D000000}"/>
    <cellStyle name="_Fall 2002 IT Services Forecast Supplement" xfId="18" xr:uid="{00000000-0005-0000-0000-00000E000000}"/>
    <cellStyle name="_Fall 2002 IT Services Forecast Supplement_Japan Worstcase" xfId="19" xr:uid="{00000000-0005-0000-0000-00000F000000}"/>
    <cellStyle name="_Fall 2002 IT Services Forecast Supplement_Japan Worstcase 2" xfId="20" xr:uid="{00000000-0005-0000-0000-000010000000}"/>
    <cellStyle name="_Forecast Enterprise Software Markets, Worldwide, 2008-2013, 3Q09 Update 10-sept-09" xfId="21" xr:uid="{00000000-0005-0000-0000-000011000000}"/>
    <cellStyle name="_Forecast Review -Fall 2002 IT Services Nov 13" xfId="22" xr:uid="{00000000-0005-0000-0000-000012000000}"/>
    <cellStyle name="_Forecast Review -Fall 2002 IT Services Nov 13_Japan Worstcase" xfId="23" xr:uid="{00000000-0005-0000-0000-000013000000}"/>
    <cellStyle name="_Forecast Review -Fall 2002 IT Services Nov 13_Japan Worstcase 2" xfId="24" xr:uid="{00000000-0005-0000-0000-000014000000}"/>
    <cellStyle name="_forecast_enterprise_software_166478" xfId="25" xr:uid="{00000000-0005-0000-0000-000015000000}"/>
    <cellStyle name="_IBMNorth America2005 YR" xfId="26" xr:uid="{00000000-0005-0000-0000-000016000000}"/>
    <cellStyle name="_Info" xfId="27" xr:uid="{00000000-0005-0000-0000-000017000000}"/>
    <cellStyle name="_Internal--Forecast Accuracy" xfId="28" xr:uid="{00000000-0005-0000-0000-000018000000}"/>
    <cellStyle name="_Internal--Market Share and Service Line Forecast" xfId="29" xr:uid="{00000000-0005-0000-0000-000019000000}"/>
    <cellStyle name="_Internal--Market Share and Vertical Forecast" xfId="30" xr:uid="{00000000-0005-0000-0000-00001A000000}"/>
    <cellStyle name="_IT Databook - Pivot_Sep09" xfId="31" xr:uid="{00000000-0005-0000-0000-00001B000000}"/>
    <cellStyle name="_IT Services Forecast Decision Support--Sept 2007" xfId="32" xr:uid="{00000000-0005-0000-0000-00001C000000}"/>
    <cellStyle name="_IT Services Forecast Decision Support--Sept 2007_Japan Worstcase" xfId="33" xr:uid="{00000000-0005-0000-0000-00001D000000}"/>
    <cellStyle name="_IT Services Forecast Decision Support--Sept 2007_Japan Worstcase 2" xfId="34" xr:uid="{00000000-0005-0000-0000-00001E000000}"/>
    <cellStyle name="_ITBOWWDBDA01_ITBOWWFC" xfId="35" xr:uid="{00000000-0005-0000-0000-00001F000000}"/>
    <cellStyle name="_ITDatabook_hardware_Jun09_v1" xfId="36" xr:uid="{00000000-0005-0000-0000-000020000000}"/>
    <cellStyle name="_ITGIWW 2008-07" xfId="37" xr:uid="{00000000-0005-0000-0000-000021000000}"/>
    <cellStyle name="_ITSTWWDBDA01_ITSTWWFC" xfId="38" xr:uid="{00000000-0005-0000-0000-000022000000}"/>
    <cellStyle name="_Japan Worstcase" xfId="39" xr:uid="{00000000-0005-0000-0000-000023000000}"/>
    <cellStyle name="_Japan Worstcase 2" xfId="40" xr:uid="{00000000-0005-0000-0000-000024000000}"/>
    <cellStyle name="_Market sizing Generic" xfId="41" xr:uid="{00000000-0005-0000-0000-000025000000}"/>
    <cellStyle name="_Pivot AIMP 2003 2 June 2004 for publication" xfId="42" xr:uid="{00000000-0005-0000-0000-000026000000}"/>
    <cellStyle name="_Pivot AIMP 2003 2 June 2004 for publication 2" xfId="43" xr:uid="{00000000-0005-0000-0000-000027000000}"/>
    <cellStyle name="_Pivot_Table_templateApril05" xfId="44" xr:uid="{00000000-0005-0000-0000-000028000000}"/>
    <cellStyle name="_prelim vs final" xfId="45" xr:uid="{00000000-0005-0000-0000-000029000000}"/>
    <cellStyle name="_Print Generic Charts Library" xfId="46" xr:uid="{00000000-0005-0000-0000-00002A000000}"/>
    <cellStyle name="_Print Generic Charts Library 2" xfId="47" xr:uid="{00000000-0005-0000-0000-00002B000000}"/>
    <cellStyle name="_Printers WW" xfId="48" xr:uid="{00000000-0005-0000-0000-00002C000000}"/>
    <cellStyle name="_Rama Other Companies" xfId="49" xr:uid="{00000000-0005-0000-0000-00002D000000}"/>
    <cellStyle name="_Rama Other Companies_Japan Worstcase" xfId="50" xr:uid="{00000000-0005-0000-0000-00002E000000}"/>
    <cellStyle name="_Rama Other Companies_Japan Worstcase 2" xfId="51" xr:uid="{00000000-0005-0000-0000-00002F000000}"/>
    <cellStyle name="_sftwre_Dec08" xfId="52" xr:uid="{00000000-0005-0000-0000-000030000000}"/>
    <cellStyle name="_Sheet1" xfId="53" xr:uid="{00000000-0005-0000-0000-000031000000}"/>
    <cellStyle name="_Survey form sample" xfId="54" xr:uid="{00000000-0005-0000-0000-000032000000}"/>
    <cellStyle name="_Telecom Constraint" xfId="55" xr:uid="{00000000-0005-0000-0000-000033000000}"/>
    <cellStyle name="_Template Stats" xfId="56" xr:uid="{00000000-0005-0000-0000-000034000000}"/>
    <cellStyle name="_WIP_to_published" xfId="57" xr:uid="{00000000-0005-0000-0000-000035000000}"/>
    <cellStyle name="_Zip Stats_2004" xfId="58" xr:uid="{00000000-0005-0000-0000-000036000000}"/>
    <cellStyle name="0,0_x000d__x000a_NA_x000d__x000a_" xfId="59" xr:uid="{00000000-0005-0000-0000-000037000000}"/>
    <cellStyle name="0,0_x000d__x000a_NA_x000d__x000a_ 2" xfId="60" xr:uid="{00000000-0005-0000-0000-000038000000}"/>
    <cellStyle name="0,0_x000d__x000a_NA_x000d__x000a__Pivot_Table_Tips" xfId="61" xr:uid="{00000000-0005-0000-0000-000039000000}"/>
    <cellStyle name="Comma" xfId="5740" builtinId="3"/>
    <cellStyle name="Comma 2" xfId="62" xr:uid="{00000000-0005-0000-0000-00003B000000}"/>
    <cellStyle name="Comma 2 2" xfId="63" xr:uid="{00000000-0005-0000-0000-00003C000000}"/>
    <cellStyle name="Comma 2 2 2" xfId="64" xr:uid="{00000000-0005-0000-0000-00003D000000}"/>
    <cellStyle name="Comma 3" xfId="65" xr:uid="{00000000-0005-0000-0000-00003E000000}"/>
    <cellStyle name="Comma 4" xfId="66" xr:uid="{00000000-0005-0000-0000-00003F000000}"/>
    <cellStyle name="Comma 5" xfId="5745" xr:uid="{5D0B41D8-B680-487E-B562-76635B84A201}"/>
    <cellStyle name="Currency" xfId="1" builtinId="4"/>
    <cellStyle name="Currency 2" xfId="5650" xr:uid="{00000000-0005-0000-0000-000041000000}"/>
    <cellStyle name="Currency 2 3" xfId="5741" xr:uid="{4A1B1713-1DA0-4E10-9643-E5600C92852F}"/>
    <cellStyle name="Currency 3" xfId="5743" xr:uid="{5164A8DA-C8C3-44E6-A010-669B2A7A0900}"/>
    <cellStyle name="Currency 4" xfId="5744" xr:uid="{357176D6-1A04-4298-A8FA-73AB48E85C83}"/>
    <cellStyle name="Followed Hyperlink" xfId="3"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05" builtinId="9" hidden="1"/>
    <cellStyle name="Followed Hyperlink" xfId="807" builtinId="9" hidden="1"/>
    <cellStyle name="Followed Hyperlink" xfId="809"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39" builtinId="9" hidden="1"/>
    <cellStyle name="Followed Hyperlink" xfId="841" builtinId="9" hidden="1"/>
    <cellStyle name="Followed Hyperlink" xfId="843" builtinId="9" hidden="1"/>
    <cellStyle name="Followed Hyperlink" xfId="845" builtinId="9" hidden="1"/>
    <cellStyle name="Followed Hyperlink" xfId="847" builtinId="9" hidden="1"/>
    <cellStyle name="Followed Hyperlink" xfId="849" builtinId="9" hidden="1"/>
    <cellStyle name="Followed Hyperlink" xfId="851" builtinId="9" hidden="1"/>
    <cellStyle name="Followed Hyperlink" xfId="853" builtinId="9" hidden="1"/>
    <cellStyle name="Followed Hyperlink" xfId="855" builtinId="9" hidden="1"/>
    <cellStyle name="Followed Hyperlink" xfId="857" builtinId="9" hidden="1"/>
    <cellStyle name="Followed Hyperlink" xfId="859" builtinId="9" hidden="1"/>
    <cellStyle name="Followed Hyperlink" xfId="861" builtinId="9" hidden="1"/>
    <cellStyle name="Followed Hyperlink" xfId="863"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73" builtinId="9" hidden="1"/>
    <cellStyle name="Followed Hyperlink" xfId="875" builtinId="9" hidden="1"/>
    <cellStyle name="Followed Hyperlink" xfId="877" builtinId="9" hidden="1"/>
    <cellStyle name="Followed Hyperlink" xfId="879" builtinId="9" hidden="1"/>
    <cellStyle name="Followed Hyperlink" xfId="881" builtinId="9" hidden="1"/>
    <cellStyle name="Followed Hyperlink" xfId="883" builtinId="9" hidden="1"/>
    <cellStyle name="Followed Hyperlink" xfId="885" builtinId="9" hidden="1"/>
    <cellStyle name="Followed Hyperlink" xfId="887" builtinId="9" hidden="1"/>
    <cellStyle name="Followed Hyperlink" xfId="889" builtinId="9" hidden="1"/>
    <cellStyle name="Followed Hyperlink" xfId="891" builtinId="9" hidden="1"/>
    <cellStyle name="Followed Hyperlink" xfId="893" builtinId="9" hidden="1"/>
    <cellStyle name="Followed Hyperlink" xfId="895" builtinId="9" hidden="1"/>
    <cellStyle name="Followed Hyperlink" xfId="897" builtinId="9" hidden="1"/>
    <cellStyle name="Followed Hyperlink" xfId="899" builtinId="9" hidden="1"/>
    <cellStyle name="Followed Hyperlink" xfId="901" builtinId="9" hidden="1"/>
    <cellStyle name="Followed Hyperlink" xfId="903" builtinId="9" hidden="1"/>
    <cellStyle name="Followed Hyperlink" xfId="905" builtinId="9" hidden="1"/>
    <cellStyle name="Followed Hyperlink" xfId="907" builtinId="9" hidden="1"/>
    <cellStyle name="Followed Hyperlink" xfId="909" builtinId="9" hidden="1"/>
    <cellStyle name="Followed Hyperlink" xfId="911" builtinId="9" hidden="1"/>
    <cellStyle name="Followed Hyperlink" xfId="913" builtinId="9" hidden="1"/>
    <cellStyle name="Followed Hyperlink" xfId="915" builtinId="9" hidden="1"/>
    <cellStyle name="Followed Hyperlink" xfId="917" builtinId="9" hidden="1"/>
    <cellStyle name="Followed Hyperlink" xfId="919" builtinId="9" hidden="1"/>
    <cellStyle name="Followed Hyperlink" xfId="921" builtinId="9" hidden="1"/>
    <cellStyle name="Followed Hyperlink" xfId="923" builtinId="9" hidden="1"/>
    <cellStyle name="Followed Hyperlink" xfId="925" builtinId="9" hidden="1"/>
    <cellStyle name="Followed Hyperlink" xfId="927" builtinId="9" hidden="1"/>
    <cellStyle name="Followed Hyperlink" xfId="929" builtinId="9" hidden="1"/>
    <cellStyle name="Followed Hyperlink" xfId="931" builtinId="9" hidden="1"/>
    <cellStyle name="Followed Hyperlink" xfId="933" builtinId="9" hidden="1"/>
    <cellStyle name="Followed Hyperlink" xfId="935" builtinId="9" hidden="1"/>
    <cellStyle name="Followed Hyperlink" xfId="937" builtinId="9" hidden="1"/>
    <cellStyle name="Followed Hyperlink" xfId="939" builtinId="9" hidden="1"/>
    <cellStyle name="Followed Hyperlink" xfId="941" builtinId="9" hidden="1"/>
    <cellStyle name="Followed Hyperlink" xfId="943" builtinId="9" hidden="1"/>
    <cellStyle name="Followed Hyperlink" xfId="945" builtinId="9" hidden="1"/>
    <cellStyle name="Followed Hyperlink" xfId="947" builtinId="9" hidden="1"/>
    <cellStyle name="Followed Hyperlink" xfId="949" builtinId="9" hidden="1"/>
    <cellStyle name="Followed Hyperlink" xfId="951" builtinId="9" hidden="1"/>
    <cellStyle name="Followed Hyperlink" xfId="953" builtinId="9" hidden="1"/>
    <cellStyle name="Followed Hyperlink" xfId="955" builtinId="9" hidden="1"/>
    <cellStyle name="Followed Hyperlink" xfId="957" builtinId="9" hidden="1"/>
    <cellStyle name="Followed Hyperlink" xfId="959" builtinId="9" hidden="1"/>
    <cellStyle name="Followed Hyperlink" xfId="961" builtinId="9" hidden="1"/>
    <cellStyle name="Followed Hyperlink" xfId="963" builtinId="9" hidden="1"/>
    <cellStyle name="Followed Hyperlink" xfId="965" builtinId="9" hidden="1"/>
    <cellStyle name="Followed Hyperlink" xfId="967" builtinId="9" hidden="1"/>
    <cellStyle name="Followed Hyperlink" xfId="969" builtinId="9" hidden="1"/>
    <cellStyle name="Followed Hyperlink" xfId="971" builtinId="9" hidden="1"/>
    <cellStyle name="Followed Hyperlink" xfId="973" builtinId="9" hidden="1"/>
    <cellStyle name="Followed Hyperlink" xfId="975" builtinId="9" hidden="1"/>
    <cellStyle name="Followed Hyperlink" xfId="977" builtinId="9" hidden="1"/>
    <cellStyle name="Followed Hyperlink" xfId="979" builtinId="9" hidden="1"/>
    <cellStyle name="Followed Hyperlink" xfId="981" builtinId="9" hidden="1"/>
    <cellStyle name="Followed Hyperlink" xfId="983" builtinId="9" hidden="1"/>
    <cellStyle name="Followed Hyperlink" xfId="985" builtinId="9" hidden="1"/>
    <cellStyle name="Followed Hyperlink" xfId="987" builtinId="9" hidden="1"/>
    <cellStyle name="Followed Hyperlink" xfId="989" builtinId="9" hidden="1"/>
    <cellStyle name="Followed Hyperlink" xfId="991" builtinId="9" hidden="1"/>
    <cellStyle name="Followed Hyperlink" xfId="993" builtinId="9" hidden="1"/>
    <cellStyle name="Followed Hyperlink" xfId="995" builtinId="9" hidden="1"/>
    <cellStyle name="Followed Hyperlink" xfId="997" builtinId="9" hidden="1"/>
    <cellStyle name="Followed Hyperlink" xfId="999" builtinId="9" hidden="1"/>
    <cellStyle name="Followed Hyperlink" xfId="1001" builtinId="9" hidden="1"/>
    <cellStyle name="Followed Hyperlink" xfId="1003" builtinId="9" hidden="1"/>
    <cellStyle name="Followed Hyperlink" xfId="1005" builtinId="9" hidden="1"/>
    <cellStyle name="Followed Hyperlink" xfId="1007" builtinId="9" hidden="1"/>
    <cellStyle name="Followed Hyperlink" xfId="1009" builtinId="9" hidden="1"/>
    <cellStyle name="Followed Hyperlink" xfId="1011" builtinId="9" hidden="1"/>
    <cellStyle name="Followed Hyperlink" xfId="1013" builtinId="9" hidden="1"/>
    <cellStyle name="Followed Hyperlink" xfId="1015" builtinId="9" hidden="1"/>
    <cellStyle name="Followed Hyperlink" xfId="1017" builtinId="9" hidden="1"/>
    <cellStyle name="Followed Hyperlink" xfId="1019" builtinId="9" hidden="1"/>
    <cellStyle name="Followed Hyperlink" xfId="1021" builtinId="9" hidden="1"/>
    <cellStyle name="Followed Hyperlink" xfId="1023" builtinId="9" hidden="1"/>
    <cellStyle name="Followed Hyperlink" xfId="1025" builtinId="9" hidden="1"/>
    <cellStyle name="Followed Hyperlink" xfId="1027" builtinId="9" hidden="1"/>
    <cellStyle name="Followed Hyperlink" xfId="1029" builtinId="9" hidden="1"/>
    <cellStyle name="Followed Hyperlink" xfId="1031" builtinId="9" hidden="1"/>
    <cellStyle name="Followed Hyperlink" xfId="1033" builtinId="9" hidden="1"/>
    <cellStyle name="Followed Hyperlink" xfId="1035" builtinId="9" hidden="1"/>
    <cellStyle name="Followed Hyperlink" xfId="1037" builtinId="9" hidden="1"/>
    <cellStyle name="Followed Hyperlink" xfId="1039" builtinId="9" hidden="1"/>
    <cellStyle name="Followed Hyperlink" xfId="1041" builtinId="9" hidden="1"/>
    <cellStyle name="Followed Hyperlink" xfId="1043" builtinId="9" hidden="1"/>
    <cellStyle name="Followed Hyperlink" xfId="1045" builtinId="9" hidden="1"/>
    <cellStyle name="Followed Hyperlink" xfId="1047" builtinId="9" hidden="1"/>
    <cellStyle name="Followed Hyperlink" xfId="1049" builtinId="9" hidden="1"/>
    <cellStyle name="Followed Hyperlink" xfId="1051" builtinId="9" hidden="1"/>
    <cellStyle name="Followed Hyperlink" xfId="1053" builtinId="9" hidden="1"/>
    <cellStyle name="Followed Hyperlink" xfId="1055" builtinId="9" hidden="1"/>
    <cellStyle name="Followed Hyperlink" xfId="1057" builtinId="9" hidden="1"/>
    <cellStyle name="Followed Hyperlink" xfId="1059" builtinId="9" hidden="1"/>
    <cellStyle name="Followed Hyperlink" xfId="1061" builtinId="9" hidden="1"/>
    <cellStyle name="Followed Hyperlink" xfId="1063" builtinId="9" hidden="1"/>
    <cellStyle name="Followed Hyperlink" xfId="1065" builtinId="9" hidden="1"/>
    <cellStyle name="Followed Hyperlink" xfId="1067" builtinId="9" hidden="1"/>
    <cellStyle name="Followed Hyperlink" xfId="1069" builtinId="9" hidden="1"/>
    <cellStyle name="Followed Hyperlink" xfId="1071" builtinId="9" hidden="1"/>
    <cellStyle name="Followed Hyperlink" xfId="1073" builtinId="9" hidden="1"/>
    <cellStyle name="Followed Hyperlink" xfId="1075" builtinId="9" hidden="1"/>
    <cellStyle name="Followed Hyperlink" xfId="1077" builtinId="9" hidden="1"/>
    <cellStyle name="Followed Hyperlink" xfId="1079" builtinId="9" hidden="1"/>
    <cellStyle name="Followed Hyperlink" xfId="1081" builtinId="9" hidden="1"/>
    <cellStyle name="Followed Hyperlink" xfId="1083" builtinId="9" hidden="1"/>
    <cellStyle name="Followed Hyperlink" xfId="1085" builtinId="9" hidden="1"/>
    <cellStyle name="Followed Hyperlink" xfId="1087" builtinId="9" hidden="1"/>
    <cellStyle name="Followed Hyperlink" xfId="1089" builtinId="9" hidden="1"/>
    <cellStyle name="Followed Hyperlink" xfId="1091" builtinId="9" hidden="1"/>
    <cellStyle name="Followed Hyperlink" xfId="1093" builtinId="9" hidden="1"/>
    <cellStyle name="Followed Hyperlink" xfId="1095" builtinId="9" hidden="1"/>
    <cellStyle name="Followed Hyperlink" xfId="1097" builtinId="9" hidden="1"/>
    <cellStyle name="Followed Hyperlink" xfId="1099" builtinId="9" hidden="1"/>
    <cellStyle name="Followed Hyperlink" xfId="1101" builtinId="9" hidden="1"/>
    <cellStyle name="Followed Hyperlink" xfId="1103" builtinId="9" hidden="1"/>
    <cellStyle name="Followed Hyperlink" xfId="1105" builtinId="9" hidden="1"/>
    <cellStyle name="Followed Hyperlink" xfId="1107" builtinId="9" hidden="1"/>
    <cellStyle name="Followed Hyperlink" xfId="1109" builtinId="9" hidden="1"/>
    <cellStyle name="Followed Hyperlink" xfId="1111" builtinId="9" hidden="1"/>
    <cellStyle name="Followed Hyperlink" xfId="1113" builtinId="9" hidden="1"/>
    <cellStyle name="Followed Hyperlink" xfId="1115" builtinId="9" hidden="1"/>
    <cellStyle name="Followed Hyperlink" xfId="1117" builtinId="9" hidden="1"/>
    <cellStyle name="Followed Hyperlink" xfId="1119" builtinId="9" hidden="1"/>
    <cellStyle name="Followed Hyperlink" xfId="1121" builtinId="9" hidden="1"/>
    <cellStyle name="Followed Hyperlink" xfId="1123" builtinId="9" hidden="1"/>
    <cellStyle name="Followed Hyperlink" xfId="1125" builtinId="9" hidden="1"/>
    <cellStyle name="Followed Hyperlink" xfId="1127" builtinId="9" hidden="1"/>
    <cellStyle name="Followed Hyperlink" xfId="1129" builtinId="9" hidden="1"/>
    <cellStyle name="Followed Hyperlink" xfId="1131" builtinId="9" hidden="1"/>
    <cellStyle name="Followed Hyperlink" xfId="1133" builtinId="9" hidden="1"/>
    <cellStyle name="Followed Hyperlink" xfId="1135" builtinId="9" hidden="1"/>
    <cellStyle name="Followed Hyperlink" xfId="1137" builtinId="9" hidden="1"/>
    <cellStyle name="Followed Hyperlink" xfId="1139" builtinId="9" hidden="1"/>
    <cellStyle name="Followed Hyperlink" xfId="1141" builtinId="9" hidden="1"/>
    <cellStyle name="Followed Hyperlink" xfId="1143" builtinId="9" hidden="1"/>
    <cellStyle name="Followed Hyperlink" xfId="1145" builtinId="9" hidden="1"/>
    <cellStyle name="Followed Hyperlink" xfId="1147" builtinId="9" hidden="1"/>
    <cellStyle name="Followed Hyperlink" xfId="1149" builtinId="9" hidden="1"/>
    <cellStyle name="Followed Hyperlink" xfId="1151" builtinId="9" hidden="1"/>
    <cellStyle name="Followed Hyperlink" xfId="1153" builtinId="9" hidden="1"/>
    <cellStyle name="Followed Hyperlink" xfId="1155" builtinId="9" hidden="1"/>
    <cellStyle name="Followed Hyperlink" xfId="1157" builtinId="9" hidden="1"/>
    <cellStyle name="Followed Hyperlink" xfId="1159" builtinId="9" hidden="1"/>
    <cellStyle name="Followed Hyperlink" xfId="1161" builtinId="9" hidden="1"/>
    <cellStyle name="Followed Hyperlink" xfId="1163" builtinId="9" hidden="1"/>
    <cellStyle name="Followed Hyperlink" xfId="1165" builtinId="9" hidden="1"/>
    <cellStyle name="Followed Hyperlink" xfId="1167" builtinId="9" hidden="1"/>
    <cellStyle name="Followed Hyperlink" xfId="1169" builtinId="9" hidden="1"/>
    <cellStyle name="Followed Hyperlink" xfId="1171" builtinId="9" hidden="1"/>
    <cellStyle name="Followed Hyperlink" xfId="1173" builtinId="9" hidden="1"/>
    <cellStyle name="Followed Hyperlink" xfId="1175" builtinId="9" hidden="1"/>
    <cellStyle name="Followed Hyperlink" xfId="1177" builtinId="9" hidden="1"/>
    <cellStyle name="Followed Hyperlink" xfId="1179" builtinId="9" hidden="1"/>
    <cellStyle name="Followed Hyperlink" xfId="1181" builtinId="9" hidden="1"/>
    <cellStyle name="Followed Hyperlink" xfId="1183" builtinId="9" hidden="1"/>
    <cellStyle name="Followed Hyperlink" xfId="1185" builtinId="9" hidden="1"/>
    <cellStyle name="Followed Hyperlink" xfId="1187" builtinId="9" hidden="1"/>
    <cellStyle name="Followed Hyperlink" xfId="1189" builtinId="9" hidden="1"/>
    <cellStyle name="Followed Hyperlink" xfId="1191" builtinId="9" hidden="1"/>
    <cellStyle name="Followed Hyperlink" xfId="1193" builtinId="9" hidden="1"/>
    <cellStyle name="Followed Hyperlink" xfId="1195" builtinId="9" hidden="1"/>
    <cellStyle name="Followed Hyperlink" xfId="1197" builtinId="9" hidden="1"/>
    <cellStyle name="Followed Hyperlink" xfId="1199" builtinId="9" hidden="1"/>
    <cellStyle name="Followed Hyperlink" xfId="1201" builtinId="9" hidden="1"/>
    <cellStyle name="Followed Hyperlink" xfId="1203" builtinId="9" hidden="1"/>
    <cellStyle name="Followed Hyperlink" xfId="1205" builtinId="9" hidden="1"/>
    <cellStyle name="Followed Hyperlink" xfId="1207" builtinId="9" hidden="1"/>
    <cellStyle name="Followed Hyperlink" xfId="1209" builtinId="9" hidden="1"/>
    <cellStyle name="Followed Hyperlink" xfId="1211" builtinId="9" hidden="1"/>
    <cellStyle name="Followed Hyperlink" xfId="1213" builtinId="9" hidden="1"/>
    <cellStyle name="Followed Hyperlink" xfId="1215" builtinId="9" hidden="1"/>
    <cellStyle name="Followed Hyperlink" xfId="1217" builtinId="9" hidden="1"/>
    <cellStyle name="Followed Hyperlink" xfId="1219" builtinId="9" hidden="1"/>
    <cellStyle name="Followed Hyperlink" xfId="1221" builtinId="9" hidden="1"/>
    <cellStyle name="Followed Hyperlink" xfId="1223" builtinId="9" hidden="1"/>
    <cellStyle name="Followed Hyperlink" xfId="1225" builtinId="9" hidden="1"/>
    <cellStyle name="Followed Hyperlink" xfId="1227" builtinId="9" hidden="1"/>
    <cellStyle name="Followed Hyperlink" xfId="1229" builtinId="9" hidden="1"/>
    <cellStyle name="Followed Hyperlink" xfId="1231" builtinId="9" hidden="1"/>
    <cellStyle name="Followed Hyperlink" xfId="1233" builtinId="9" hidden="1"/>
    <cellStyle name="Followed Hyperlink" xfId="1235" builtinId="9" hidden="1"/>
    <cellStyle name="Followed Hyperlink" xfId="1237" builtinId="9" hidden="1"/>
    <cellStyle name="Followed Hyperlink" xfId="1239" builtinId="9" hidden="1"/>
    <cellStyle name="Followed Hyperlink" xfId="1241" builtinId="9" hidden="1"/>
    <cellStyle name="Followed Hyperlink" xfId="1243" builtinId="9" hidden="1"/>
    <cellStyle name="Followed Hyperlink" xfId="1245" builtinId="9" hidden="1"/>
    <cellStyle name="Followed Hyperlink" xfId="1247" builtinId="9" hidden="1"/>
    <cellStyle name="Followed Hyperlink" xfId="1249" builtinId="9" hidden="1"/>
    <cellStyle name="Followed Hyperlink" xfId="1251" builtinId="9" hidden="1"/>
    <cellStyle name="Followed Hyperlink" xfId="1253" builtinId="9" hidden="1"/>
    <cellStyle name="Followed Hyperlink" xfId="1255" builtinId="9" hidden="1"/>
    <cellStyle name="Followed Hyperlink" xfId="1257" builtinId="9" hidden="1"/>
    <cellStyle name="Followed Hyperlink" xfId="1259" builtinId="9" hidden="1"/>
    <cellStyle name="Followed Hyperlink" xfId="1261" builtinId="9" hidden="1"/>
    <cellStyle name="Followed Hyperlink" xfId="1263" builtinId="9" hidden="1"/>
    <cellStyle name="Followed Hyperlink" xfId="1265" builtinId="9" hidden="1"/>
    <cellStyle name="Followed Hyperlink" xfId="1267" builtinId="9" hidden="1"/>
    <cellStyle name="Followed Hyperlink" xfId="1269" builtinId="9" hidden="1"/>
    <cellStyle name="Followed Hyperlink" xfId="1271" builtinId="9" hidden="1"/>
    <cellStyle name="Followed Hyperlink" xfId="1273" builtinId="9" hidden="1"/>
    <cellStyle name="Followed Hyperlink" xfId="1275" builtinId="9" hidden="1"/>
    <cellStyle name="Followed Hyperlink" xfId="1277" builtinId="9" hidden="1"/>
    <cellStyle name="Followed Hyperlink" xfId="1279" builtinId="9" hidden="1"/>
    <cellStyle name="Followed Hyperlink" xfId="1281" builtinId="9" hidden="1"/>
    <cellStyle name="Followed Hyperlink" xfId="1283" builtinId="9" hidden="1"/>
    <cellStyle name="Followed Hyperlink" xfId="1285" builtinId="9" hidden="1"/>
    <cellStyle name="Followed Hyperlink" xfId="1287" builtinId="9" hidden="1"/>
    <cellStyle name="Followed Hyperlink" xfId="1289" builtinId="9" hidden="1"/>
    <cellStyle name="Followed Hyperlink" xfId="1291" builtinId="9" hidden="1"/>
    <cellStyle name="Followed Hyperlink" xfId="1293" builtinId="9" hidden="1"/>
    <cellStyle name="Followed Hyperlink" xfId="1295" builtinId="9" hidden="1"/>
    <cellStyle name="Followed Hyperlink" xfId="1297" builtinId="9" hidden="1"/>
    <cellStyle name="Followed Hyperlink" xfId="1299" builtinId="9" hidden="1"/>
    <cellStyle name="Followed Hyperlink" xfId="1301" builtinId="9" hidden="1"/>
    <cellStyle name="Followed Hyperlink" xfId="1303" builtinId="9" hidden="1"/>
    <cellStyle name="Followed Hyperlink" xfId="1305" builtinId="9" hidden="1"/>
    <cellStyle name="Followed Hyperlink" xfId="1307" builtinId="9" hidden="1"/>
    <cellStyle name="Followed Hyperlink" xfId="1309" builtinId="9" hidden="1"/>
    <cellStyle name="Followed Hyperlink" xfId="1311" builtinId="9" hidden="1"/>
    <cellStyle name="Followed Hyperlink" xfId="1313" builtinId="9" hidden="1"/>
    <cellStyle name="Followed Hyperlink" xfId="1315" builtinId="9" hidden="1"/>
    <cellStyle name="Followed Hyperlink" xfId="1317" builtinId="9" hidden="1"/>
    <cellStyle name="Followed Hyperlink" xfId="1319" builtinId="9" hidden="1"/>
    <cellStyle name="Followed Hyperlink" xfId="1321" builtinId="9" hidden="1"/>
    <cellStyle name="Followed Hyperlink" xfId="1323" builtinId="9" hidden="1"/>
    <cellStyle name="Followed Hyperlink" xfId="1325" builtinId="9" hidden="1"/>
    <cellStyle name="Followed Hyperlink" xfId="1327" builtinId="9" hidden="1"/>
    <cellStyle name="Followed Hyperlink" xfId="1329" builtinId="9" hidden="1"/>
    <cellStyle name="Followed Hyperlink" xfId="1331" builtinId="9" hidden="1"/>
    <cellStyle name="Followed Hyperlink" xfId="1333" builtinId="9" hidden="1"/>
    <cellStyle name="Followed Hyperlink" xfId="1335" builtinId="9" hidden="1"/>
    <cellStyle name="Followed Hyperlink" xfId="1337" builtinId="9" hidden="1"/>
    <cellStyle name="Followed Hyperlink" xfId="1339" builtinId="9" hidden="1"/>
    <cellStyle name="Followed Hyperlink" xfId="1341" builtinId="9" hidden="1"/>
    <cellStyle name="Followed Hyperlink" xfId="1343" builtinId="9" hidden="1"/>
    <cellStyle name="Followed Hyperlink" xfId="1345" builtinId="9" hidden="1"/>
    <cellStyle name="Followed Hyperlink" xfId="1347" builtinId="9" hidden="1"/>
    <cellStyle name="Followed Hyperlink" xfId="1349" builtinId="9" hidden="1"/>
    <cellStyle name="Followed Hyperlink" xfId="1351" builtinId="9" hidden="1"/>
    <cellStyle name="Followed Hyperlink" xfId="1353" builtinId="9" hidden="1"/>
    <cellStyle name="Followed Hyperlink" xfId="1355" builtinId="9" hidden="1"/>
    <cellStyle name="Followed Hyperlink" xfId="1357" builtinId="9" hidden="1"/>
    <cellStyle name="Followed Hyperlink" xfId="1359" builtinId="9" hidden="1"/>
    <cellStyle name="Followed Hyperlink" xfId="1361" builtinId="9" hidden="1"/>
    <cellStyle name="Followed Hyperlink" xfId="1363" builtinId="9" hidden="1"/>
    <cellStyle name="Followed Hyperlink" xfId="1365" builtinId="9" hidden="1"/>
    <cellStyle name="Followed Hyperlink" xfId="1367" builtinId="9" hidden="1"/>
    <cellStyle name="Followed Hyperlink" xfId="1369" builtinId="9" hidden="1"/>
    <cellStyle name="Followed Hyperlink" xfId="1371" builtinId="9" hidden="1"/>
    <cellStyle name="Followed Hyperlink" xfId="1373" builtinId="9" hidden="1"/>
    <cellStyle name="Followed Hyperlink" xfId="1375" builtinId="9" hidden="1"/>
    <cellStyle name="Followed Hyperlink" xfId="1377" builtinId="9" hidden="1"/>
    <cellStyle name="Followed Hyperlink" xfId="1379" builtinId="9" hidden="1"/>
    <cellStyle name="Followed Hyperlink" xfId="1381" builtinId="9" hidden="1"/>
    <cellStyle name="Followed Hyperlink" xfId="1383" builtinId="9" hidden="1"/>
    <cellStyle name="Followed Hyperlink" xfId="1385" builtinId="9" hidden="1"/>
    <cellStyle name="Followed Hyperlink" xfId="1387" builtinId="9" hidden="1"/>
    <cellStyle name="Followed Hyperlink" xfId="1389" builtinId="9" hidden="1"/>
    <cellStyle name="Followed Hyperlink" xfId="1391" builtinId="9" hidden="1"/>
    <cellStyle name="Followed Hyperlink" xfId="1393" builtinId="9" hidden="1"/>
    <cellStyle name="Followed Hyperlink" xfId="1395" builtinId="9" hidden="1"/>
    <cellStyle name="Followed Hyperlink" xfId="1397" builtinId="9" hidden="1"/>
    <cellStyle name="Followed Hyperlink" xfId="1399" builtinId="9" hidden="1"/>
    <cellStyle name="Followed Hyperlink" xfId="1401" builtinId="9" hidden="1"/>
    <cellStyle name="Followed Hyperlink" xfId="1403" builtinId="9" hidden="1"/>
    <cellStyle name="Followed Hyperlink" xfId="1405" builtinId="9" hidden="1"/>
    <cellStyle name="Followed Hyperlink" xfId="1407" builtinId="9" hidden="1"/>
    <cellStyle name="Followed Hyperlink" xfId="1409" builtinId="9" hidden="1"/>
    <cellStyle name="Followed Hyperlink" xfId="1411" builtinId="9" hidden="1"/>
    <cellStyle name="Followed Hyperlink" xfId="1413" builtinId="9" hidden="1"/>
    <cellStyle name="Followed Hyperlink" xfId="1415" builtinId="9" hidden="1"/>
    <cellStyle name="Followed Hyperlink" xfId="1417" builtinId="9" hidden="1"/>
    <cellStyle name="Followed Hyperlink" xfId="1419" builtinId="9" hidden="1"/>
    <cellStyle name="Followed Hyperlink" xfId="1421" builtinId="9" hidden="1"/>
    <cellStyle name="Followed Hyperlink" xfId="1423" builtinId="9" hidden="1"/>
    <cellStyle name="Followed Hyperlink" xfId="1425" builtinId="9" hidden="1"/>
    <cellStyle name="Followed Hyperlink" xfId="1427" builtinId="9" hidden="1"/>
    <cellStyle name="Followed Hyperlink" xfId="1429" builtinId="9" hidden="1"/>
    <cellStyle name="Followed Hyperlink" xfId="1431" builtinId="9" hidden="1"/>
    <cellStyle name="Followed Hyperlink" xfId="1433" builtinId="9" hidden="1"/>
    <cellStyle name="Followed Hyperlink" xfId="1435" builtinId="9" hidden="1"/>
    <cellStyle name="Followed Hyperlink" xfId="1437" builtinId="9" hidden="1"/>
    <cellStyle name="Followed Hyperlink" xfId="1439" builtinId="9" hidden="1"/>
    <cellStyle name="Followed Hyperlink" xfId="1441" builtinId="9" hidden="1"/>
    <cellStyle name="Followed Hyperlink" xfId="1443" builtinId="9" hidden="1"/>
    <cellStyle name="Followed Hyperlink" xfId="1445" builtinId="9" hidden="1"/>
    <cellStyle name="Followed Hyperlink" xfId="1447" builtinId="9" hidden="1"/>
    <cellStyle name="Followed Hyperlink" xfId="1449" builtinId="9" hidden="1"/>
    <cellStyle name="Followed Hyperlink" xfId="1451" builtinId="9" hidden="1"/>
    <cellStyle name="Followed Hyperlink" xfId="1453" builtinId="9" hidden="1"/>
    <cellStyle name="Followed Hyperlink" xfId="1455" builtinId="9" hidden="1"/>
    <cellStyle name="Followed Hyperlink" xfId="1457" builtinId="9" hidden="1"/>
    <cellStyle name="Followed Hyperlink" xfId="1459" builtinId="9" hidden="1"/>
    <cellStyle name="Followed Hyperlink" xfId="1461" builtinId="9" hidden="1"/>
    <cellStyle name="Followed Hyperlink" xfId="1463" builtinId="9" hidden="1"/>
    <cellStyle name="Followed Hyperlink" xfId="1465" builtinId="9" hidden="1"/>
    <cellStyle name="Followed Hyperlink" xfId="1467" builtinId="9" hidden="1"/>
    <cellStyle name="Followed Hyperlink" xfId="1469" builtinId="9" hidden="1"/>
    <cellStyle name="Followed Hyperlink" xfId="1471" builtinId="9" hidden="1"/>
    <cellStyle name="Followed Hyperlink" xfId="1473" builtinId="9" hidden="1"/>
    <cellStyle name="Followed Hyperlink" xfId="1475" builtinId="9" hidden="1"/>
    <cellStyle name="Followed Hyperlink" xfId="1477" builtinId="9" hidden="1"/>
    <cellStyle name="Followed Hyperlink" xfId="1479" builtinId="9" hidden="1"/>
    <cellStyle name="Followed Hyperlink" xfId="1481" builtinId="9" hidden="1"/>
    <cellStyle name="Followed Hyperlink" xfId="1483" builtinId="9" hidden="1"/>
    <cellStyle name="Followed Hyperlink" xfId="1485" builtinId="9" hidden="1"/>
    <cellStyle name="Followed Hyperlink" xfId="1487" builtinId="9" hidden="1"/>
    <cellStyle name="Followed Hyperlink" xfId="1489" builtinId="9" hidden="1"/>
    <cellStyle name="Followed Hyperlink" xfId="1491" builtinId="9" hidden="1"/>
    <cellStyle name="Followed Hyperlink" xfId="1493" builtinId="9" hidden="1"/>
    <cellStyle name="Followed Hyperlink" xfId="1495" builtinId="9" hidden="1"/>
    <cellStyle name="Followed Hyperlink" xfId="1497" builtinId="9" hidden="1"/>
    <cellStyle name="Followed Hyperlink" xfId="1499" builtinId="9" hidden="1"/>
    <cellStyle name="Followed Hyperlink" xfId="1501" builtinId="9" hidden="1"/>
    <cellStyle name="Followed Hyperlink" xfId="1503" builtinId="9" hidden="1"/>
    <cellStyle name="Followed Hyperlink" xfId="1505" builtinId="9" hidden="1"/>
    <cellStyle name="Followed Hyperlink" xfId="1507" builtinId="9" hidden="1"/>
    <cellStyle name="Followed Hyperlink" xfId="1509" builtinId="9" hidden="1"/>
    <cellStyle name="Followed Hyperlink" xfId="1511" builtinId="9" hidden="1"/>
    <cellStyle name="Followed Hyperlink" xfId="1513" builtinId="9" hidden="1"/>
    <cellStyle name="Followed Hyperlink" xfId="1515" builtinId="9" hidden="1"/>
    <cellStyle name="Followed Hyperlink" xfId="1517" builtinId="9" hidden="1"/>
    <cellStyle name="Followed Hyperlink" xfId="1519" builtinId="9" hidden="1"/>
    <cellStyle name="Followed Hyperlink" xfId="1521" builtinId="9" hidden="1"/>
    <cellStyle name="Followed Hyperlink" xfId="1523" builtinId="9" hidden="1"/>
    <cellStyle name="Followed Hyperlink" xfId="1525" builtinId="9" hidden="1"/>
    <cellStyle name="Followed Hyperlink" xfId="1527" builtinId="9" hidden="1"/>
    <cellStyle name="Followed Hyperlink" xfId="1529" builtinId="9" hidden="1"/>
    <cellStyle name="Followed Hyperlink" xfId="1531" builtinId="9" hidden="1"/>
    <cellStyle name="Followed Hyperlink" xfId="1533" builtinId="9" hidden="1"/>
    <cellStyle name="Followed Hyperlink" xfId="1535" builtinId="9" hidden="1"/>
    <cellStyle name="Followed Hyperlink" xfId="1537" builtinId="9" hidden="1"/>
    <cellStyle name="Followed Hyperlink" xfId="1539" builtinId="9" hidden="1"/>
    <cellStyle name="Followed Hyperlink" xfId="1541" builtinId="9" hidden="1"/>
    <cellStyle name="Followed Hyperlink" xfId="1543" builtinId="9" hidden="1"/>
    <cellStyle name="Followed Hyperlink" xfId="1545" builtinId="9" hidden="1"/>
    <cellStyle name="Followed Hyperlink" xfId="1547" builtinId="9" hidden="1"/>
    <cellStyle name="Followed Hyperlink" xfId="1549" builtinId="9" hidden="1"/>
    <cellStyle name="Followed Hyperlink" xfId="1551" builtinId="9" hidden="1"/>
    <cellStyle name="Followed Hyperlink" xfId="1553" builtinId="9" hidden="1"/>
    <cellStyle name="Followed Hyperlink" xfId="1555" builtinId="9" hidden="1"/>
    <cellStyle name="Followed Hyperlink" xfId="1557" builtinId="9" hidden="1"/>
    <cellStyle name="Followed Hyperlink" xfId="1559" builtinId="9" hidden="1"/>
    <cellStyle name="Followed Hyperlink" xfId="1561" builtinId="9" hidden="1"/>
    <cellStyle name="Followed Hyperlink" xfId="1563" builtinId="9" hidden="1"/>
    <cellStyle name="Followed Hyperlink" xfId="1565" builtinId="9" hidden="1"/>
    <cellStyle name="Followed Hyperlink" xfId="1567" builtinId="9" hidden="1"/>
    <cellStyle name="Followed Hyperlink" xfId="1569" builtinId="9" hidden="1"/>
    <cellStyle name="Followed Hyperlink" xfId="1571" builtinId="9" hidden="1"/>
    <cellStyle name="Followed Hyperlink" xfId="1573" builtinId="9" hidden="1"/>
    <cellStyle name="Followed Hyperlink" xfId="1575" builtinId="9" hidden="1"/>
    <cellStyle name="Followed Hyperlink" xfId="1577" builtinId="9" hidden="1"/>
    <cellStyle name="Followed Hyperlink" xfId="1579" builtinId="9" hidden="1"/>
    <cellStyle name="Followed Hyperlink" xfId="1581" builtinId="9" hidden="1"/>
    <cellStyle name="Followed Hyperlink" xfId="1583" builtinId="9" hidden="1"/>
    <cellStyle name="Followed Hyperlink" xfId="1585" builtinId="9" hidden="1"/>
    <cellStyle name="Followed Hyperlink" xfId="1587" builtinId="9" hidden="1"/>
    <cellStyle name="Followed Hyperlink" xfId="1589" builtinId="9" hidden="1"/>
    <cellStyle name="Followed Hyperlink" xfId="1591" builtinId="9" hidden="1"/>
    <cellStyle name="Followed Hyperlink" xfId="1593" builtinId="9" hidden="1"/>
    <cellStyle name="Followed Hyperlink" xfId="1595" builtinId="9" hidden="1"/>
    <cellStyle name="Followed Hyperlink" xfId="1597" builtinId="9" hidden="1"/>
    <cellStyle name="Followed Hyperlink" xfId="1599" builtinId="9" hidden="1"/>
    <cellStyle name="Followed Hyperlink" xfId="1601" builtinId="9" hidden="1"/>
    <cellStyle name="Followed Hyperlink" xfId="1603" builtinId="9" hidden="1"/>
    <cellStyle name="Followed Hyperlink" xfId="1605" builtinId="9" hidden="1"/>
    <cellStyle name="Followed Hyperlink" xfId="1607" builtinId="9" hidden="1"/>
    <cellStyle name="Followed Hyperlink" xfId="1609" builtinId="9" hidden="1"/>
    <cellStyle name="Followed Hyperlink" xfId="1611" builtinId="9" hidden="1"/>
    <cellStyle name="Followed Hyperlink" xfId="1613" builtinId="9" hidden="1"/>
    <cellStyle name="Followed Hyperlink" xfId="1615" builtinId="9" hidden="1"/>
    <cellStyle name="Followed Hyperlink" xfId="1617" builtinId="9" hidden="1"/>
    <cellStyle name="Followed Hyperlink" xfId="1619" builtinId="9" hidden="1"/>
    <cellStyle name="Followed Hyperlink" xfId="1621" builtinId="9" hidden="1"/>
    <cellStyle name="Followed Hyperlink" xfId="1623" builtinId="9" hidden="1"/>
    <cellStyle name="Followed Hyperlink" xfId="1625" builtinId="9" hidden="1"/>
    <cellStyle name="Followed Hyperlink" xfId="1627" builtinId="9" hidden="1"/>
    <cellStyle name="Followed Hyperlink" xfId="1629" builtinId="9" hidden="1"/>
    <cellStyle name="Followed Hyperlink" xfId="1631" builtinId="9" hidden="1"/>
    <cellStyle name="Followed Hyperlink" xfId="1633" builtinId="9" hidden="1"/>
    <cellStyle name="Followed Hyperlink" xfId="1635" builtinId="9" hidden="1"/>
    <cellStyle name="Followed Hyperlink" xfId="1637" builtinId="9" hidden="1"/>
    <cellStyle name="Followed Hyperlink" xfId="1639" builtinId="9" hidden="1"/>
    <cellStyle name="Followed Hyperlink" xfId="1641" builtinId="9" hidden="1"/>
    <cellStyle name="Followed Hyperlink" xfId="1643" builtinId="9" hidden="1"/>
    <cellStyle name="Followed Hyperlink" xfId="1645" builtinId="9" hidden="1"/>
    <cellStyle name="Followed Hyperlink" xfId="1647" builtinId="9" hidden="1"/>
    <cellStyle name="Followed Hyperlink" xfId="1649" builtinId="9" hidden="1"/>
    <cellStyle name="Followed Hyperlink" xfId="1651" builtinId="9" hidden="1"/>
    <cellStyle name="Followed Hyperlink" xfId="1653" builtinId="9" hidden="1"/>
    <cellStyle name="Followed Hyperlink" xfId="1655" builtinId="9" hidden="1"/>
    <cellStyle name="Followed Hyperlink" xfId="1657" builtinId="9" hidden="1"/>
    <cellStyle name="Followed Hyperlink" xfId="1659" builtinId="9" hidden="1"/>
    <cellStyle name="Followed Hyperlink" xfId="1661" builtinId="9" hidden="1"/>
    <cellStyle name="Followed Hyperlink" xfId="1663" builtinId="9" hidden="1"/>
    <cellStyle name="Followed Hyperlink" xfId="1665" builtinId="9" hidden="1"/>
    <cellStyle name="Followed Hyperlink" xfId="1667" builtinId="9" hidden="1"/>
    <cellStyle name="Followed Hyperlink" xfId="1669" builtinId="9" hidden="1"/>
    <cellStyle name="Followed Hyperlink" xfId="1671" builtinId="9" hidden="1"/>
    <cellStyle name="Followed Hyperlink" xfId="1673" builtinId="9" hidden="1"/>
    <cellStyle name="Followed Hyperlink" xfId="1675" builtinId="9" hidden="1"/>
    <cellStyle name="Followed Hyperlink" xfId="1677" builtinId="9" hidden="1"/>
    <cellStyle name="Followed Hyperlink" xfId="1679" builtinId="9" hidden="1"/>
    <cellStyle name="Followed Hyperlink" xfId="1681" builtinId="9" hidden="1"/>
    <cellStyle name="Followed Hyperlink" xfId="1683" builtinId="9" hidden="1"/>
    <cellStyle name="Followed Hyperlink" xfId="1685" builtinId="9" hidden="1"/>
    <cellStyle name="Followed Hyperlink" xfId="1687" builtinId="9" hidden="1"/>
    <cellStyle name="Followed Hyperlink" xfId="1689" builtinId="9" hidden="1"/>
    <cellStyle name="Followed Hyperlink" xfId="1691" builtinId="9" hidden="1"/>
    <cellStyle name="Followed Hyperlink" xfId="1693" builtinId="9" hidden="1"/>
    <cellStyle name="Followed Hyperlink" xfId="1695" builtinId="9" hidden="1"/>
    <cellStyle name="Followed Hyperlink" xfId="1697" builtinId="9" hidden="1"/>
    <cellStyle name="Followed Hyperlink" xfId="1699" builtinId="9" hidden="1"/>
    <cellStyle name="Followed Hyperlink" xfId="1701" builtinId="9" hidden="1"/>
    <cellStyle name="Followed Hyperlink" xfId="1703" builtinId="9" hidden="1"/>
    <cellStyle name="Followed Hyperlink" xfId="1705" builtinId="9" hidden="1"/>
    <cellStyle name="Followed Hyperlink" xfId="1707" builtinId="9" hidden="1"/>
    <cellStyle name="Followed Hyperlink" xfId="1709" builtinId="9" hidden="1"/>
    <cellStyle name="Followed Hyperlink" xfId="1711" builtinId="9" hidden="1"/>
    <cellStyle name="Followed Hyperlink" xfId="1713" builtinId="9" hidden="1"/>
    <cellStyle name="Followed Hyperlink" xfId="1715" builtinId="9" hidden="1"/>
    <cellStyle name="Followed Hyperlink" xfId="1717" builtinId="9" hidden="1"/>
    <cellStyle name="Followed Hyperlink" xfId="1719" builtinId="9" hidden="1"/>
    <cellStyle name="Followed Hyperlink" xfId="1721" builtinId="9" hidden="1"/>
    <cellStyle name="Followed Hyperlink" xfId="1723" builtinId="9" hidden="1"/>
    <cellStyle name="Followed Hyperlink" xfId="1725" builtinId="9" hidden="1"/>
    <cellStyle name="Followed Hyperlink" xfId="1727" builtinId="9" hidden="1"/>
    <cellStyle name="Followed Hyperlink" xfId="1729" builtinId="9" hidden="1"/>
    <cellStyle name="Followed Hyperlink" xfId="1731" builtinId="9" hidden="1"/>
    <cellStyle name="Followed Hyperlink" xfId="1733" builtinId="9" hidden="1"/>
    <cellStyle name="Followed Hyperlink" xfId="1735" builtinId="9" hidden="1"/>
    <cellStyle name="Followed Hyperlink" xfId="1737" builtinId="9" hidden="1"/>
    <cellStyle name="Followed Hyperlink" xfId="1739" builtinId="9" hidden="1"/>
    <cellStyle name="Followed Hyperlink" xfId="1741" builtinId="9" hidden="1"/>
    <cellStyle name="Followed Hyperlink" xfId="1743" builtinId="9" hidden="1"/>
    <cellStyle name="Followed Hyperlink" xfId="1745" builtinId="9" hidden="1"/>
    <cellStyle name="Followed Hyperlink" xfId="1747" builtinId="9" hidden="1"/>
    <cellStyle name="Followed Hyperlink" xfId="1749" builtinId="9" hidden="1"/>
    <cellStyle name="Followed Hyperlink" xfId="1751" builtinId="9" hidden="1"/>
    <cellStyle name="Followed Hyperlink" xfId="1753" builtinId="9" hidden="1"/>
    <cellStyle name="Followed Hyperlink" xfId="1755" builtinId="9" hidden="1"/>
    <cellStyle name="Followed Hyperlink" xfId="1757" builtinId="9" hidden="1"/>
    <cellStyle name="Followed Hyperlink" xfId="1759" builtinId="9" hidden="1"/>
    <cellStyle name="Followed Hyperlink" xfId="1761" builtinId="9" hidden="1"/>
    <cellStyle name="Followed Hyperlink" xfId="1763" builtinId="9" hidden="1"/>
    <cellStyle name="Followed Hyperlink" xfId="1765" builtinId="9" hidden="1"/>
    <cellStyle name="Followed Hyperlink" xfId="1767" builtinId="9" hidden="1"/>
    <cellStyle name="Followed Hyperlink" xfId="1769" builtinId="9" hidden="1"/>
    <cellStyle name="Followed Hyperlink" xfId="1771" builtinId="9" hidden="1"/>
    <cellStyle name="Followed Hyperlink" xfId="1773" builtinId="9" hidden="1"/>
    <cellStyle name="Followed Hyperlink" xfId="1775" builtinId="9" hidden="1"/>
    <cellStyle name="Followed Hyperlink" xfId="1777" builtinId="9" hidden="1"/>
    <cellStyle name="Followed Hyperlink" xfId="1779" builtinId="9" hidden="1"/>
    <cellStyle name="Followed Hyperlink" xfId="1781" builtinId="9" hidden="1"/>
    <cellStyle name="Followed Hyperlink" xfId="1783" builtinId="9" hidden="1"/>
    <cellStyle name="Followed Hyperlink" xfId="1785" builtinId="9" hidden="1"/>
    <cellStyle name="Followed Hyperlink" xfId="1787" builtinId="9" hidden="1"/>
    <cellStyle name="Followed Hyperlink" xfId="1789" builtinId="9" hidden="1"/>
    <cellStyle name="Followed Hyperlink" xfId="1791" builtinId="9" hidden="1"/>
    <cellStyle name="Followed Hyperlink" xfId="1793" builtinId="9" hidden="1"/>
    <cellStyle name="Followed Hyperlink" xfId="1795" builtinId="9" hidden="1"/>
    <cellStyle name="Followed Hyperlink" xfId="1797" builtinId="9" hidden="1"/>
    <cellStyle name="Followed Hyperlink" xfId="1799" builtinId="9" hidden="1"/>
    <cellStyle name="Followed Hyperlink" xfId="1801" builtinId="9" hidden="1"/>
    <cellStyle name="Followed Hyperlink" xfId="1803" builtinId="9" hidden="1"/>
    <cellStyle name="Followed Hyperlink" xfId="1805" builtinId="9" hidden="1"/>
    <cellStyle name="Followed Hyperlink" xfId="1807" builtinId="9" hidden="1"/>
    <cellStyle name="Followed Hyperlink" xfId="1809" builtinId="9" hidden="1"/>
    <cellStyle name="Followed Hyperlink" xfId="1811" builtinId="9" hidden="1"/>
    <cellStyle name="Followed Hyperlink" xfId="1813" builtinId="9" hidden="1"/>
    <cellStyle name="Followed Hyperlink" xfId="1815" builtinId="9" hidden="1"/>
    <cellStyle name="Followed Hyperlink" xfId="1817" builtinId="9" hidden="1"/>
    <cellStyle name="Followed Hyperlink" xfId="1819" builtinId="9" hidden="1"/>
    <cellStyle name="Followed Hyperlink" xfId="1821" builtinId="9" hidden="1"/>
    <cellStyle name="Followed Hyperlink" xfId="1823" builtinId="9" hidden="1"/>
    <cellStyle name="Followed Hyperlink" xfId="1825" builtinId="9" hidden="1"/>
    <cellStyle name="Followed Hyperlink" xfId="1827" builtinId="9" hidden="1"/>
    <cellStyle name="Followed Hyperlink" xfId="1829" builtinId="9" hidden="1"/>
    <cellStyle name="Followed Hyperlink" xfId="1831" builtinId="9" hidden="1"/>
    <cellStyle name="Followed Hyperlink" xfId="1833" builtinId="9" hidden="1"/>
    <cellStyle name="Followed Hyperlink" xfId="1835" builtinId="9" hidden="1"/>
    <cellStyle name="Followed Hyperlink" xfId="1837" builtinId="9" hidden="1"/>
    <cellStyle name="Followed Hyperlink" xfId="1839" builtinId="9" hidden="1"/>
    <cellStyle name="Followed Hyperlink" xfId="1841" builtinId="9" hidden="1"/>
    <cellStyle name="Followed Hyperlink" xfId="1843" builtinId="9" hidden="1"/>
    <cellStyle name="Followed Hyperlink" xfId="1845" builtinId="9" hidden="1"/>
    <cellStyle name="Followed Hyperlink" xfId="1847" builtinId="9" hidden="1"/>
    <cellStyle name="Followed Hyperlink" xfId="1849" builtinId="9" hidden="1"/>
    <cellStyle name="Followed Hyperlink" xfId="1851" builtinId="9" hidden="1"/>
    <cellStyle name="Followed Hyperlink" xfId="1853" builtinId="9" hidden="1"/>
    <cellStyle name="Followed Hyperlink" xfId="1855" builtinId="9" hidden="1"/>
    <cellStyle name="Followed Hyperlink" xfId="1857" builtinId="9" hidden="1"/>
    <cellStyle name="Followed Hyperlink" xfId="1859" builtinId="9" hidden="1"/>
    <cellStyle name="Followed Hyperlink" xfId="1861" builtinId="9" hidden="1"/>
    <cellStyle name="Followed Hyperlink" xfId="1863" builtinId="9" hidden="1"/>
    <cellStyle name="Followed Hyperlink" xfId="1865" builtinId="9" hidden="1"/>
    <cellStyle name="Followed Hyperlink" xfId="1867" builtinId="9" hidden="1"/>
    <cellStyle name="Followed Hyperlink" xfId="1869" builtinId="9" hidden="1"/>
    <cellStyle name="Followed Hyperlink" xfId="1871" builtinId="9" hidden="1"/>
    <cellStyle name="Followed Hyperlink" xfId="1873" builtinId="9" hidden="1"/>
    <cellStyle name="Followed Hyperlink" xfId="1875" builtinId="9" hidden="1"/>
    <cellStyle name="Followed Hyperlink" xfId="1877" builtinId="9" hidden="1"/>
    <cellStyle name="Followed Hyperlink" xfId="1879" builtinId="9" hidden="1"/>
    <cellStyle name="Followed Hyperlink" xfId="1881" builtinId="9" hidden="1"/>
    <cellStyle name="Followed Hyperlink" xfId="1883" builtinId="9" hidden="1"/>
    <cellStyle name="Followed Hyperlink" xfId="1885" builtinId="9" hidden="1"/>
    <cellStyle name="Followed Hyperlink" xfId="1887" builtinId="9" hidden="1"/>
    <cellStyle name="Followed Hyperlink" xfId="1889" builtinId="9" hidden="1"/>
    <cellStyle name="Followed Hyperlink" xfId="1891" builtinId="9" hidden="1"/>
    <cellStyle name="Followed Hyperlink" xfId="1893" builtinId="9" hidden="1"/>
    <cellStyle name="Followed Hyperlink" xfId="1895" builtinId="9" hidden="1"/>
    <cellStyle name="Followed Hyperlink" xfId="1897" builtinId="9" hidden="1"/>
    <cellStyle name="Followed Hyperlink" xfId="1899" builtinId="9" hidden="1"/>
    <cellStyle name="Followed Hyperlink" xfId="1901" builtinId="9" hidden="1"/>
    <cellStyle name="Followed Hyperlink" xfId="1903" builtinId="9" hidden="1"/>
    <cellStyle name="Followed Hyperlink" xfId="1905" builtinId="9" hidden="1"/>
    <cellStyle name="Followed Hyperlink" xfId="1907" builtinId="9" hidden="1"/>
    <cellStyle name="Followed Hyperlink" xfId="1909" builtinId="9" hidden="1"/>
    <cellStyle name="Followed Hyperlink" xfId="1911" builtinId="9" hidden="1"/>
    <cellStyle name="Followed Hyperlink" xfId="1913" builtinId="9" hidden="1"/>
    <cellStyle name="Followed Hyperlink" xfId="1915" builtinId="9" hidden="1"/>
    <cellStyle name="Followed Hyperlink" xfId="1917" builtinId="9" hidden="1"/>
    <cellStyle name="Followed Hyperlink" xfId="1919" builtinId="9" hidden="1"/>
    <cellStyle name="Followed Hyperlink" xfId="1921" builtinId="9" hidden="1"/>
    <cellStyle name="Followed Hyperlink" xfId="1923" builtinId="9" hidden="1"/>
    <cellStyle name="Followed Hyperlink" xfId="1925" builtinId="9" hidden="1"/>
    <cellStyle name="Followed Hyperlink" xfId="1927" builtinId="9" hidden="1"/>
    <cellStyle name="Followed Hyperlink" xfId="1929" builtinId="9" hidden="1"/>
    <cellStyle name="Followed Hyperlink" xfId="1931" builtinId="9" hidden="1"/>
    <cellStyle name="Followed Hyperlink" xfId="1933" builtinId="9" hidden="1"/>
    <cellStyle name="Followed Hyperlink" xfId="1935" builtinId="9" hidden="1"/>
    <cellStyle name="Followed Hyperlink" xfId="1937" builtinId="9" hidden="1"/>
    <cellStyle name="Followed Hyperlink" xfId="1939" builtinId="9" hidden="1"/>
    <cellStyle name="Followed Hyperlink" xfId="1941" builtinId="9" hidden="1"/>
    <cellStyle name="Followed Hyperlink" xfId="1943" builtinId="9" hidden="1"/>
    <cellStyle name="Followed Hyperlink" xfId="1945" builtinId="9" hidden="1"/>
    <cellStyle name="Followed Hyperlink" xfId="1947" builtinId="9" hidden="1"/>
    <cellStyle name="Followed Hyperlink" xfId="1949" builtinId="9" hidden="1"/>
    <cellStyle name="Followed Hyperlink" xfId="1951" builtinId="9" hidden="1"/>
    <cellStyle name="Followed Hyperlink" xfId="1953" builtinId="9" hidden="1"/>
    <cellStyle name="Followed Hyperlink" xfId="1955" builtinId="9" hidden="1"/>
    <cellStyle name="Followed Hyperlink" xfId="1957" builtinId="9" hidden="1"/>
    <cellStyle name="Followed Hyperlink" xfId="1959" builtinId="9" hidden="1"/>
    <cellStyle name="Followed Hyperlink" xfId="1961" builtinId="9" hidden="1"/>
    <cellStyle name="Followed Hyperlink" xfId="1963" builtinId="9" hidden="1"/>
    <cellStyle name="Followed Hyperlink" xfId="1965" builtinId="9" hidden="1"/>
    <cellStyle name="Followed Hyperlink" xfId="1967" builtinId="9" hidden="1"/>
    <cellStyle name="Followed Hyperlink" xfId="1969" builtinId="9" hidden="1"/>
    <cellStyle name="Followed Hyperlink" xfId="1971" builtinId="9" hidden="1"/>
    <cellStyle name="Followed Hyperlink" xfId="1973" builtinId="9" hidden="1"/>
    <cellStyle name="Followed Hyperlink" xfId="1975" builtinId="9" hidden="1"/>
    <cellStyle name="Followed Hyperlink" xfId="1977" builtinId="9" hidden="1"/>
    <cellStyle name="Followed Hyperlink" xfId="1979" builtinId="9" hidden="1"/>
    <cellStyle name="Followed Hyperlink" xfId="1981" builtinId="9" hidden="1"/>
    <cellStyle name="Followed Hyperlink" xfId="1983" builtinId="9" hidden="1"/>
    <cellStyle name="Followed Hyperlink" xfId="1985" builtinId="9" hidden="1"/>
    <cellStyle name="Followed Hyperlink" xfId="1987" builtinId="9" hidden="1"/>
    <cellStyle name="Followed Hyperlink" xfId="1989" builtinId="9" hidden="1"/>
    <cellStyle name="Followed Hyperlink" xfId="1991" builtinId="9" hidden="1"/>
    <cellStyle name="Followed Hyperlink" xfId="1993" builtinId="9" hidden="1"/>
    <cellStyle name="Followed Hyperlink" xfId="1995" builtinId="9" hidden="1"/>
    <cellStyle name="Followed Hyperlink" xfId="1997" builtinId="9" hidden="1"/>
    <cellStyle name="Followed Hyperlink" xfId="1999" builtinId="9" hidden="1"/>
    <cellStyle name="Followed Hyperlink" xfId="2001" builtinId="9" hidden="1"/>
    <cellStyle name="Followed Hyperlink" xfId="2003" builtinId="9" hidden="1"/>
    <cellStyle name="Followed Hyperlink" xfId="2005" builtinId="9" hidden="1"/>
    <cellStyle name="Followed Hyperlink" xfId="2007" builtinId="9" hidden="1"/>
    <cellStyle name="Followed Hyperlink" xfId="2009" builtinId="9" hidden="1"/>
    <cellStyle name="Followed Hyperlink" xfId="2011" builtinId="9" hidden="1"/>
    <cellStyle name="Followed Hyperlink" xfId="2013" builtinId="9" hidden="1"/>
    <cellStyle name="Followed Hyperlink" xfId="2015" builtinId="9" hidden="1"/>
    <cellStyle name="Followed Hyperlink" xfId="2017" builtinId="9" hidden="1"/>
    <cellStyle name="Followed Hyperlink" xfId="2019" builtinId="9" hidden="1"/>
    <cellStyle name="Followed Hyperlink" xfId="2021" builtinId="9" hidden="1"/>
    <cellStyle name="Followed Hyperlink" xfId="2023" builtinId="9" hidden="1"/>
    <cellStyle name="Followed Hyperlink" xfId="2025" builtinId="9" hidden="1"/>
    <cellStyle name="Followed Hyperlink" xfId="2027" builtinId="9" hidden="1"/>
    <cellStyle name="Followed Hyperlink" xfId="2029" builtinId="9" hidden="1"/>
    <cellStyle name="Followed Hyperlink" xfId="2031" builtinId="9" hidden="1"/>
    <cellStyle name="Followed Hyperlink" xfId="2033" builtinId="9" hidden="1"/>
    <cellStyle name="Followed Hyperlink" xfId="2035" builtinId="9" hidden="1"/>
    <cellStyle name="Followed Hyperlink" xfId="2037" builtinId="9" hidden="1"/>
    <cellStyle name="Followed Hyperlink" xfId="2039" builtinId="9" hidden="1"/>
    <cellStyle name="Followed Hyperlink" xfId="2041" builtinId="9" hidden="1"/>
    <cellStyle name="Followed Hyperlink" xfId="2043" builtinId="9" hidden="1"/>
    <cellStyle name="Followed Hyperlink" xfId="2045" builtinId="9" hidden="1"/>
    <cellStyle name="Followed Hyperlink" xfId="2047" builtinId="9" hidden="1"/>
    <cellStyle name="Followed Hyperlink" xfId="2049" builtinId="9" hidden="1"/>
    <cellStyle name="Followed Hyperlink" xfId="2051" builtinId="9" hidden="1"/>
    <cellStyle name="Followed Hyperlink" xfId="2053" builtinId="9" hidden="1"/>
    <cellStyle name="Followed Hyperlink" xfId="2055" builtinId="9" hidden="1"/>
    <cellStyle name="Followed Hyperlink" xfId="2057" builtinId="9" hidden="1"/>
    <cellStyle name="Followed Hyperlink" xfId="2059" builtinId="9" hidden="1"/>
    <cellStyle name="Followed Hyperlink" xfId="2061" builtinId="9" hidden="1"/>
    <cellStyle name="Followed Hyperlink" xfId="2063" builtinId="9" hidden="1"/>
    <cellStyle name="Followed Hyperlink" xfId="2065" builtinId="9" hidden="1"/>
    <cellStyle name="Followed Hyperlink" xfId="2067" builtinId="9" hidden="1"/>
    <cellStyle name="Followed Hyperlink" xfId="2069" builtinId="9" hidden="1"/>
    <cellStyle name="Followed Hyperlink" xfId="2071" builtinId="9" hidden="1"/>
    <cellStyle name="Followed Hyperlink" xfId="2073" builtinId="9" hidden="1"/>
    <cellStyle name="Followed Hyperlink" xfId="2075" builtinId="9" hidden="1"/>
    <cellStyle name="Followed Hyperlink" xfId="2077" builtinId="9" hidden="1"/>
    <cellStyle name="Followed Hyperlink" xfId="2079" builtinId="9" hidden="1"/>
    <cellStyle name="Followed Hyperlink" xfId="2081" builtinId="9" hidden="1"/>
    <cellStyle name="Followed Hyperlink" xfId="2083" builtinId="9" hidden="1"/>
    <cellStyle name="Followed Hyperlink" xfId="2085" builtinId="9" hidden="1"/>
    <cellStyle name="Followed Hyperlink" xfId="2087" builtinId="9" hidden="1"/>
    <cellStyle name="Followed Hyperlink" xfId="2089" builtinId="9" hidden="1"/>
    <cellStyle name="Followed Hyperlink" xfId="2091" builtinId="9" hidden="1"/>
    <cellStyle name="Followed Hyperlink" xfId="2093" builtinId="9" hidden="1"/>
    <cellStyle name="Followed Hyperlink" xfId="2095" builtinId="9" hidden="1"/>
    <cellStyle name="Followed Hyperlink" xfId="2097" builtinId="9" hidden="1"/>
    <cellStyle name="Followed Hyperlink" xfId="2099" builtinId="9" hidden="1"/>
    <cellStyle name="Followed Hyperlink" xfId="2101" builtinId="9" hidden="1"/>
    <cellStyle name="Followed Hyperlink" xfId="2103" builtinId="9" hidden="1"/>
    <cellStyle name="Followed Hyperlink" xfId="2105" builtinId="9" hidden="1"/>
    <cellStyle name="Followed Hyperlink" xfId="2107" builtinId="9" hidden="1"/>
    <cellStyle name="Followed Hyperlink" xfId="2109" builtinId="9" hidden="1"/>
    <cellStyle name="Followed Hyperlink" xfId="2111" builtinId="9" hidden="1"/>
    <cellStyle name="Followed Hyperlink" xfId="2113" builtinId="9" hidden="1"/>
    <cellStyle name="Followed Hyperlink" xfId="2115" builtinId="9" hidden="1"/>
    <cellStyle name="Followed Hyperlink" xfId="2117" builtinId="9" hidden="1"/>
    <cellStyle name="Followed Hyperlink" xfId="2119" builtinId="9" hidden="1"/>
    <cellStyle name="Followed Hyperlink" xfId="2121" builtinId="9" hidden="1"/>
    <cellStyle name="Followed Hyperlink" xfId="2123" builtinId="9" hidden="1"/>
    <cellStyle name="Followed Hyperlink" xfId="2125" builtinId="9" hidden="1"/>
    <cellStyle name="Followed Hyperlink" xfId="2127" builtinId="9" hidden="1"/>
    <cellStyle name="Followed Hyperlink" xfId="2129" builtinId="9" hidden="1"/>
    <cellStyle name="Followed Hyperlink" xfId="2131" builtinId="9" hidden="1"/>
    <cellStyle name="Followed Hyperlink" xfId="2133" builtinId="9" hidden="1"/>
    <cellStyle name="Followed Hyperlink" xfId="2135" builtinId="9" hidden="1"/>
    <cellStyle name="Followed Hyperlink" xfId="2137" builtinId="9" hidden="1"/>
    <cellStyle name="Followed Hyperlink" xfId="2139" builtinId="9" hidden="1"/>
    <cellStyle name="Followed Hyperlink" xfId="2141" builtinId="9" hidden="1"/>
    <cellStyle name="Followed Hyperlink" xfId="2143" builtinId="9" hidden="1"/>
    <cellStyle name="Followed Hyperlink" xfId="2145" builtinId="9" hidden="1"/>
    <cellStyle name="Followed Hyperlink" xfId="2147" builtinId="9" hidden="1"/>
    <cellStyle name="Followed Hyperlink" xfId="2149" builtinId="9" hidden="1"/>
    <cellStyle name="Followed Hyperlink" xfId="2151" builtinId="9" hidden="1"/>
    <cellStyle name="Followed Hyperlink" xfId="2153" builtinId="9" hidden="1"/>
    <cellStyle name="Followed Hyperlink" xfId="2155" builtinId="9" hidden="1"/>
    <cellStyle name="Followed Hyperlink" xfId="2157" builtinId="9" hidden="1"/>
    <cellStyle name="Followed Hyperlink" xfId="2159" builtinId="9" hidden="1"/>
    <cellStyle name="Followed Hyperlink" xfId="2161" builtinId="9" hidden="1"/>
    <cellStyle name="Followed Hyperlink" xfId="2163" builtinId="9" hidden="1"/>
    <cellStyle name="Followed Hyperlink" xfId="2165" builtinId="9" hidden="1"/>
    <cellStyle name="Followed Hyperlink" xfId="2167" builtinId="9" hidden="1"/>
    <cellStyle name="Followed Hyperlink" xfId="2169" builtinId="9" hidden="1"/>
    <cellStyle name="Followed Hyperlink" xfId="2171" builtinId="9" hidden="1"/>
    <cellStyle name="Followed Hyperlink" xfId="2173" builtinId="9" hidden="1"/>
    <cellStyle name="Followed Hyperlink" xfId="2175" builtinId="9" hidden="1"/>
    <cellStyle name="Followed Hyperlink" xfId="2177" builtinId="9" hidden="1"/>
    <cellStyle name="Followed Hyperlink" xfId="2179" builtinId="9" hidden="1"/>
    <cellStyle name="Followed Hyperlink" xfId="2181" builtinId="9" hidden="1"/>
    <cellStyle name="Followed Hyperlink" xfId="2183" builtinId="9" hidden="1"/>
    <cellStyle name="Followed Hyperlink" xfId="2185" builtinId="9" hidden="1"/>
    <cellStyle name="Followed Hyperlink" xfId="2187" builtinId="9" hidden="1"/>
    <cellStyle name="Followed Hyperlink" xfId="2189" builtinId="9" hidden="1"/>
    <cellStyle name="Followed Hyperlink" xfId="2191" builtinId="9" hidden="1"/>
    <cellStyle name="Followed Hyperlink" xfId="2193" builtinId="9" hidden="1"/>
    <cellStyle name="Followed Hyperlink" xfId="2195" builtinId="9" hidden="1"/>
    <cellStyle name="Followed Hyperlink" xfId="2197" builtinId="9" hidden="1"/>
    <cellStyle name="Followed Hyperlink" xfId="2199" builtinId="9" hidden="1"/>
    <cellStyle name="Followed Hyperlink" xfId="2201" builtinId="9" hidden="1"/>
    <cellStyle name="Followed Hyperlink" xfId="2203" builtinId="9" hidden="1"/>
    <cellStyle name="Followed Hyperlink" xfId="2205" builtinId="9" hidden="1"/>
    <cellStyle name="Followed Hyperlink" xfId="2207" builtinId="9" hidden="1"/>
    <cellStyle name="Followed Hyperlink" xfId="2209" builtinId="9" hidden="1"/>
    <cellStyle name="Followed Hyperlink" xfId="2211" builtinId="9" hidden="1"/>
    <cellStyle name="Followed Hyperlink" xfId="2213" builtinId="9" hidden="1"/>
    <cellStyle name="Followed Hyperlink" xfId="2215" builtinId="9" hidden="1"/>
    <cellStyle name="Followed Hyperlink" xfId="2217" builtinId="9" hidden="1"/>
    <cellStyle name="Followed Hyperlink" xfId="2219" builtinId="9" hidden="1"/>
    <cellStyle name="Followed Hyperlink" xfId="2221" builtinId="9" hidden="1"/>
    <cellStyle name="Followed Hyperlink" xfId="2223" builtinId="9" hidden="1"/>
    <cellStyle name="Followed Hyperlink" xfId="2225" builtinId="9" hidden="1"/>
    <cellStyle name="Followed Hyperlink" xfId="2227" builtinId="9" hidden="1"/>
    <cellStyle name="Followed Hyperlink" xfId="2229" builtinId="9" hidden="1"/>
    <cellStyle name="Followed Hyperlink" xfId="2231" builtinId="9" hidden="1"/>
    <cellStyle name="Followed Hyperlink" xfId="2233" builtinId="9" hidden="1"/>
    <cellStyle name="Followed Hyperlink" xfId="2235" builtinId="9" hidden="1"/>
    <cellStyle name="Followed Hyperlink" xfId="2237" builtinId="9" hidden="1"/>
    <cellStyle name="Followed Hyperlink" xfId="2239" builtinId="9" hidden="1"/>
    <cellStyle name="Followed Hyperlink" xfId="2241" builtinId="9" hidden="1"/>
    <cellStyle name="Followed Hyperlink" xfId="2243" builtinId="9" hidden="1"/>
    <cellStyle name="Followed Hyperlink" xfId="2245" builtinId="9" hidden="1"/>
    <cellStyle name="Followed Hyperlink" xfId="2247" builtinId="9" hidden="1"/>
    <cellStyle name="Followed Hyperlink" xfId="2249" builtinId="9" hidden="1"/>
    <cellStyle name="Followed Hyperlink" xfId="2251" builtinId="9" hidden="1"/>
    <cellStyle name="Followed Hyperlink" xfId="2253" builtinId="9" hidden="1"/>
    <cellStyle name="Followed Hyperlink" xfId="2255" builtinId="9" hidden="1"/>
    <cellStyle name="Followed Hyperlink" xfId="2257" builtinId="9" hidden="1"/>
    <cellStyle name="Followed Hyperlink" xfId="2259" builtinId="9" hidden="1"/>
    <cellStyle name="Followed Hyperlink" xfId="2261" builtinId="9" hidden="1"/>
    <cellStyle name="Followed Hyperlink" xfId="2263" builtinId="9" hidden="1"/>
    <cellStyle name="Followed Hyperlink" xfId="2265" builtinId="9" hidden="1"/>
    <cellStyle name="Followed Hyperlink" xfId="2267" builtinId="9" hidden="1"/>
    <cellStyle name="Followed Hyperlink" xfId="2269" builtinId="9" hidden="1"/>
    <cellStyle name="Followed Hyperlink" xfId="2271" builtinId="9" hidden="1"/>
    <cellStyle name="Followed Hyperlink" xfId="2273" builtinId="9" hidden="1"/>
    <cellStyle name="Followed Hyperlink" xfId="2275" builtinId="9" hidden="1"/>
    <cellStyle name="Followed Hyperlink" xfId="2277" builtinId="9" hidden="1"/>
    <cellStyle name="Followed Hyperlink" xfId="2279" builtinId="9" hidden="1"/>
    <cellStyle name="Followed Hyperlink" xfId="2281" builtinId="9" hidden="1"/>
    <cellStyle name="Followed Hyperlink" xfId="2283" builtinId="9" hidden="1"/>
    <cellStyle name="Followed Hyperlink" xfId="2285" builtinId="9" hidden="1"/>
    <cellStyle name="Followed Hyperlink" xfId="2287" builtinId="9" hidden="1"/>
    <cellStyle name="Followed Hyperlink" xfId="2289" builtinId="9" hidden="1"/>
    <cellStyle name="Followed Hyperlink" xfId="2291" builtinId="9" hidden="1"/>
    <cellStyle name="Followed Hyperlink" xfId="2293" builtinId="9" hidden="1"/>
    <cellStyle name="Followed Hyperlink" xfId="2295" builtinId="9" hidden="1"/>
    <cellStyle name="Followed Hyperlink" xfId="2297" builtinId="9" hidden="1"/>
    <cellStyle name="Followed Hyperlink" xfId="2299" builtinId="9" hidden="1"/>
    <cellStyle name="Followed Hyperlink" xfId="2301" builtinId="9" hidden="1"/>
    <cellStyle name="Followed Hyperlink" xfId="2303" builtinId="9" hidden="1"/>
    <cellStyle name="Followed Hyperlink" xfId="2305" builtinId="9" hidden="1"/>
    <cellStyle name="Followed Hyperlink" xfId="2307" builtinId="9" hidden="1"/>
    <cellStyle name="Followed Hyperlink" xfId="2309" builtinId="9" hidden="1"/>
    <cellStyle name="Followed Hyperlink" xfId="2311" builtinId="9" hidden="1"/>
    <cellStyle name="Followed Hyperlink" xfId="2313" builtinId="9" hidden="1"/>
    <cellStyle name="Followed Hyperlink" xfId="2315" builtinId="9" hidden="1"/>
    <cellStyle name="Followed Hyperlink" xfId="2317" builtinId="9" hidden="1"/>
    <cellStyle name="Followed Hyperlink" xfId="2319" builtinId="9" hidden="1"/>
    <cellStyle name="Followed Hyperlink" xfId="2321" builtinId="9" hidden="1"/>
    <cellStyle name="Followed Hyperlink" xfId="2323" builtinId="9" hidden="1"/>
    <cellStyle name="Followed Hyperlink" xfId="2325" builtinId="9" hidden="1"/>
    <cellStyle name="Followed Hyperlink" xfId="2327" builtinId="9" hidden="1"/>
    <cellStyle name="Followed Hyperlink" xfId="2329" builtinId="9" hidden="1"/>
    <cellStyle name="Followed Hyperlink" xfId="2331" builtinId="9" hidden="1"/>
    <cellStyle name="Followed Hyperlink" xfId="2333" builtinId="9" hidden="1"/>
    <cellStyle name="Followed Hyperlink" xfId="2335" builtinId="9" hidden="1"/>
    <cellStyle name="Followed Hyperlink" xfId="2337" builtinId="9" hidden="1"/>
    <cellStyle name="Followed Hyperlink" xfId="2339" builtinId="9" hidden="1"/>
    <cellStyle name="Followed Hyperlink" xfId="2341" builtinId="9" hidden="1"/>
    <cellStyle name="Followed Hyperlink" xfId="2343" builtinId="9" hidden="1"/>
    <cellStyle name="Followed Hyperlink" xfId="2345" builtinId="9" hidden="1"/>
    <cellStyle name="Followed Hyperlink" xfId="2347" builtinId="9" hidden="1"/>
    <cellStyle name="Followed Hyperlink" xfId="2349" builtinId="9" hidden="1"/>
    <cellStyle name="Followed Hyperlink" xfId="2351" builtinId="9" hidden="1"/>
    <cellStyle name="Followed Hyperlink" xfId="2353" builtinId="9" hidden="1"/>
    <cellStyle name="Followed Hyperlink" xfId="2355" builtinId="9" hidden="1"/>
    <cellStyle name="Followed Hyperlink" xfId="2357" builtinId="9" hidden="1"/>
    <cellStyle name="Followed Hyperlink" xfId="2359" builtinId="9" hidden="1"/>
    <cellStyle name="Followed Hyperlink" xfId="2361" builtinId="9" hidden="1"/>
    <cellStyle name="Followed Hyperlink" xfId="2363" builtinId="9" hidden="1"/>
    <cellStyle name="Followed Hyperlink" xfId="2365" builtinId="9" hidden="1"/>
    <cellStyle name="Followed Hyperlink" xfId="2367" builtinId="9" hidden="1"/>
    <cellStyle name="Followed Hyperlink" xfId="2369" builtinId="9" hidden="1"/>
    <cellStyle name="Followed Hyperlink" xfId="2371" builtinId="9" hidden="1"/>
    <cellStyle name="Followed Hyperlink" xfId="2373" builtinId="9" hidden="1"/>
    <cellStyle name="Followed Hyperlink" xfId="2375" builtinId="9" hidden="1"/>
    <cellStyle name="Followed Hyperlink" xfId="2377" builtinId="9" hidden="1"/>
    <cellStyle name="Followed Hyperlink" xfId="2379" builtinId="9" hidden="1"/>
    <cellStyle name="Followed Hyperlink" xfId="2381" builtinId="9" hidden="1"/>
    <cellStyle name="Followed Hyperlink" xfId="2383" builtinId="9" hidden="1"/>
    <cellStyle name="Followed Hyperlink" xfId="2385" builtinId="9" hidden="1"/>
    <cellStyle name="Followed Hyperlink" xfId="2387" builtinId="9" hidden="1"/>
    <cellStyle name="Followed Hyperlink" xfId="2389" builtinId="9" hidden="1"/>
    <cellStyle name="Followed Hyperlink" xfId="2391" builtinId="9" hidden="1"/>
    <cellStyle name="Followed Hyperlink" xfId="2393" builtinId="9" hidden="1"/>
    <cellStyle name="Followed Hyperlink" xfId="2395" builtinId="9" hidden="1"/>
    <cellStyle name="Followed Hyperlink" xfId="2397" builtinId="9" hidden="1"/>
    <cellStyle name="Followed Hyperlink" xfId="2399" builtinId="9" hidden="1"/>
    <cellStyle name="Followed Hyperlink" xfId="2401" builtinId="9" hidden="1"/>
    <cellStyle name="Followed Hyperlink" xfId="2403" builtinId="9" hidden="1"/>
    <cellStyle name="Followed Hyperlink" xfId="2405" builtinId="9" hidden="1"/>
    <cellStyle name="Followed Hyperlink" xfId="2407" builtinId="9" hidden="1"/>
    <cellStyle name="Followed Hyperlink" xfId="2409" builtinId="9" hidden="1"/>
    <cellStyle name="Followed Hyperlink" xfId="2411" builtinId="9" hidden="1"/>
    <cellStyle name="Followed Hyperlink" xfId="2413" builtinId="9" hidden="1"/>
    <cellStyle name="Followed Hyperlink" xfId="2415" builtinId="9" hidden="1"/>
    <cellStyle name="Followed Hyperlink" xfId="2417" builtinId="9" hidden="1"/>
    <cellStyle name="Followed Hyperlink" xfId="2419" builtinId="9" hidden="1"/>
    <cellStyle name="Followed Hyperlink" xfId="2421" builtinId="9" hidden="1"/>
    <cellStyle name="Followed Hyperlink" xfId="2423" builtinId="9" hidden="1"/>
    <cellStyle name="Followed Hyperlink" xfId="2425" builtinId="9" hidden="1"/>
    <cellStyle name="Followed Hyperlink" xfId="2427" builtinId="9" hidden="1"/>
    <cellStyle name="Followed Hyperlink" xfId="2429" builtinId="9" hidden="1"/>
    <cellStyle name="Followed Hyperlink" xfId="2431" builtinId="9" hidden="1"/>
    <cellStyle name="Followed Hyperlink" xfId="2433" builtinId="9" hidden="1"/>
    <cellStyle name="Followed Hyperlink" xfId="2435" builtinId="9" hidden="1"/>
    <cellStyle name="Followed Hyperlink" xfId="2437" builtinId="9" hidden="1"/>
    <cellStyle name="Followed Hyperlink" xfId="2439" builtinId="9" hidden="1"/>
    <cellStyle name="Followed Hyperlink" xfId="2441" builtinId="9" hidden="1"/>
    <cellStyle name="Followed Hyperlink" xfId="2443" builtinId="9" hidden="1"/>
    <cellStyle name="Followed Hyperlink" xfId="2445" builtinId="9" hidden="1"/>
    <cellStyle name="Followed Hyperlink" xfId="2447" builtinId="9" hidden="1"/>
    <cellStyle name="Followed Hyperlink" xfId="2449" builtinId="9" hidden="1"/>
    <cellStyle name="Followed Hyperlink" xfId="2451" builtinId="9" hidden="1"/>
    <cellStyle name="Followed Hyperlink" xfId="2453" builtinId="9" hidden="1"/>
    <cellStyle name="Followed Hyperlink" xfId="2455" builtinId="9" hidden="1"/>
    <cellStyle name="Followed Hyperlink" xfId="2457" builtinId="9" hidden="1"/>
    <cellStyle name="Followed Hyperlink" xfId="2459" builtinId="9" hidden="1"/>
    <cellStyle name="Followed Hyperlink" xfId="2461" builtinId="9" hidden="1"/>
    <cellStyle name="Followed Hyperlink" xfId="2463" builtinId="9" hidden="1"/>
    <cellStyle name="Followed Hyperlink" xfId="2465" builtinId="9" hidden="1"/>
    <cellStyle name="Followed Hyperlink" xfId="2467" builtinId="9" hidden="1"/>
    <cellStyle name="Followed Hyperlink" xfId="2469" builtinId="9" hidden="1"/>
    <cellStyle name="Followed Hyperlink" xfId="2471" builtinId="9" hidden="1"/>
    <cellStyle name="Followed Hyperlink" xfId="2473" builtinId="9" hidden="1"/>
    <cellStyle name="Followed Hyperlink" xfId="2475" builtinId="9" hidden="1"/>
    <cellStyle name="Followed Hyperlink" xfId="2477" builtinId="9" hidden="1"/>
    <cellStyle name="Followed Hyperlink" xfId="2479" builtinId="9" hidden="1"/>
    <cellStyle name="Followed Hyperlink" xfId="2481" builtinId="9" hidden="1"/>
    <cellStyle name="Followed Hyperlink" xfId="2483" builtinId="9" hidden="1"/>
    <cellStyle name="Followed Hyperlink" xfId="2485" builtinId="9" hidden="1"/>
    <cellStyle name="Followed Hyperlink" xfId="2487" builtinId="9" hidden="1"/>
    <cellStyle name="Followed Hyperlink" xfId="2489" builtinId="9" hidden="1"/>
    <cellStyle name="Followed Hyperlink" xfId="2491" builtinId="9" hidden="1"/>
    <cellStyle name="Followed Hyperlink" xfId="2493" builtinId="9" hidden="1"/>
    <cellStyle name="Followed Hyperlink" xfId="2495" builtinId="9" hidden="1"/>
    <cellStyle name="Followed Hyperlink" xfId="2497" builtinId="9" hidden="1"/>
    <cellStyle name="Followed Hyperlink" xfId="2499" builtinId="9" hidden="1"/>
    <cellStyle name="Followed Hyperlink" xfId="2501" builtinId="9" hidden="1"/>
    <cellStyle name="Followed Hyperlink" xfId="2503" builtinId="9" hidden="1"/>
    <cellStyle name="Followed Hyperlink" xfId="2505" builtinId="9" hidden="1"/>
    <cellStyle name="Followed Hyperlink" xfId="2507" builtinId="9" hidden="1"/>
    <cellStyle name="Followed Hyperlink" xfId="2509" builtinId="9" hidden="1"/>
    <cellStyle name="Followed Hyperlink" xfId="2511" builtinId="9" hidden="1"/>
    <cellStyle name="Followed Hyperlink" xfId="2513" builtinId="9" hidden="1"/>
    <cellStyle name="Followed Hyperlink" xfId="2515" builtinId="9" hidden="1"/>
    <cellStyle name="Followed Hyperlink" xfId="2517" builtinId="9" hidden="1"/>
    <cellStyle name="Followed Hyperlink" xfId="2519" builtinId="9" hidden="1"/>
    <cellStyle name="Followed Hyperlink" xfId="2521" builtinId="9" hidden="1"/>
    <cellStyle name="Followed Hyperlink" xfId="2523" builtinId="9" hidden="1"/>
    <cellStyle name="Followed Hyperlink" xfId="2525" builtinId="9" hidden="1"/>
    <cellStyle name="Followed Hyperlink" xfId="2527" builtinId="9" hidden="1"/>
    <cellStyle name="Followed Hyperlink" xfId="2529" builtinId="9" hidden="1"/>
    <cellStyle name="Followed Hyperlink" xfId="2531" builtinId="9" hidden="1"/>
    <cellStyle name="Followed Hyperlink" xfId="2533" builtinId="9" hidden="1"/>
    <cellStyle name="Followed Hyperlink" xfId="2535" builtinId="9" hidden="1"/>
    <cellStyle name="Followed Hyperlink" xfId="2537" builtinId="9" hidden="1"/>
    <cellStyle name="Followed Hyperlink" xfId="2539" builtinId="9" hidden="1"/>
    <cellStyle name="Followed Hyperlink" xfId="2541" builtinId="9" hidden="1"/>
    <cellStyle name="Followed Hyperlink" xfId="2543" builtinId="9" hidden="1"/>
    <cellStyle name="Followed Hyperlink" xfId="2545" builtinId="9" hidden="1"/>
    <cellStyle name="Followed Hyperlink" xfId="2547" builtinId="9" hidden="1"/>
    <cellStyle name="Followed Hyperlink" xfId="2549" builtinId="9" hidden="1"/>
    <cellStyle name="Followed Hyperlink" xfId="2551" builtinId="9" hidden="1"/>
    <cellStyle name="Followed Hyperlink" xfId="2553" builtinId="9" hidden="1"/>
    <cellStyle name="Followed Hyperlink" xfId="2555" builtinId="9" hidden="1"/>
    <cellStyle name="Followed Hyperlink" xfId="2557" builtinId="9" hidden="1"/>
    <cellStyle name="Followed Hyperlink" xfId="2559" builtinId="9" hidden="1"/>
    <cellStyle name="Followed Hyperlink" xfId="2561" builtinId="9" hidden="1"/>
    <cellStyle name="Followed Hyperlink" xfId="2563" builtinId="9" hidden="1"/>
    <cellStyle name="Followed Hyperlink" xfId="2565" builtinId="9" hidden="1"/>
    <cellStyle name="Followed Hyperlink" xfId="2567" builtinId="9" hidden="1"/>
    <cellStyle name="Followed Hyperlink" xfId="2569" builtinId="9" hidden="1"/>
    <cellStyle name="Followed Hyperlink" xfId="2571" builtinId="9" hidden="1"/>
    <cellStyle name="Followed Hyperlink" xfId="2573" builtinId="9" hidden="1"/>
    <cellStyle name="Followed Hyperlink" xfId="2575" builtinId="9" hidden="1"/>
    <cellStyle name="Followed Hyperlink" xfId="2577" builtinId="9" hidden="1"/>
    <cellStyle name="Followed Hyperlink" xfId="2579" builtinId="9" hidden="1"/>
    <cellStyle name="Followed Hyperlink" xfId="2581" builtinId="9" hidden="1"/>
    <cellStyle name="Followed Hyperlink" xfId="2583" builtinId="9" hidden="1"/>
    <cellStyle name="Followed Hyperlink" xfId="2585" builtinId="9" hidden="1"/>
    <cellStyle name="Followed Hyperlink" xfId="2587" builtinId="9" hidden="1"/>
    <cellStyle name="Followed Hyperlink" xfId="2589" builtinId="9" hidden="1"/>
    <cellStyle name="Followed Hyperlink" xfId="2591" builtinId="9" hidden="1"/>
    <cellStyle name="Followed Hyperlink" xfId="2593" builtinId="9" hidden="1"/>
    <cellStyle name="Followed Hyperlink" xfId="2595" builtinId="9" hidden="1"/>
    <cellStyle name="Followed Hyperlink" xfId="2597" builtinId="9" hidden="1"/>
    <cellStyle name="Followed Hyperlink" xfId="2599" builtinId="9" hidden="1"/>
    <cellStyle name="Followed Hyperlink" xfId="2601" builtinId="9" hidden="1"/>
    <cellStyle name="Followed Hyperlink" xfId="2603" builtinId="9" hidden="1"/>
    <cellStyle name="Followed Hyperlink" xfId="2605" builtinId="9" hidden="1"/>
    <cellStyle name="Followed Hyperlink" xfId="2607" builtinId="9" hidden="1"/>
    <cellStyle name="Followed Hyperlink" xfId="2609" builtinId="9" hidden="1"/>
    <cellStyle name="Followed Hyperlink" xfId="2611" builtinId="9" hidden="1"/>
    <cellStyle name="Followed Hyperlink" xfId="2613" builtinId="9" hidden="1"/>
    <cellStyle name="Followed Hyperlink" xfId="2615" builtinId="9" hidden="1"/>
    <cellStyle name="Followed Hyperlink" xfId="2617" builtinId="9" hidden="1"/>
    <cellStyle name="Followed Hyperlink" xfId="2619" builtinId="9" hidden="1"/>
    <cellStyle name="Followed Hyperlink" xfId="2621" builtinId="9" hidden="1"/>
    <cellStyle name="Followed Hyperlink" xfId="2623" builtinId="9" hidden="1"/>
    <cellStyle name="Followed Hyperlink" xfId="2625" builtinId="9" hidden="1"/>
    <cellStyle name="Followed Hyperlink" xfId="2627" builtinId="9" hidden="1"/>
    <cellStyle name="Followed Hyperlink" xfId="2629" builtinId="9" hidden="1"/>
    <cellStyle name="Followed Hyperlink" xfId="2631" builtinId="9" hidden="1"/>
    <cellStyle name="Followed Hyperlink" xfId="2633" builtinId="9" hidden="1"/>
    <cellStyle name="Followed Hyperlink" xfId="2635" builtinId="9" hidden="1"/>
    <cellStyle name="Followed Hyperlink" xfId="2637" builtinId="9" hidden="1"/>
    <cellStyle name="Followed Hyperlink" xfId="2639" builtinId="9" hidden="1"/>
    <cellStyle name="Followed Hyperlink" xfId="2641" builtinId="9" hidden="1"/>
    <cellStyle name="Followed Hyperlink" xfId="2643" builtinId="9" hidden="1"/>
    <cellStyle name="Followed Hyperlink" xfId="2645" builtinId="9" hidden="1"/>
    <cellStyle name="Followed Hyperlink" xfId="2647" builtinId="9" hidden="1"/>
    <cellStyle name="Followed Hyperlink" xfId="2649" builtinId="9" hidden="1"/>
    <cellStyle name="Followed Hyperlink" xfId="2651" builtinId="9" hidden="1"/>
    <cellStyle name="Followed Hyperlink" xfId="2653" builtinId="9" hidden="1"/>
    <cellStyle name="Followed Hyperlink" xfId="2655" builtinId="9" hidden="1"/>
    <cellStyle name="Followed Hyperlink" xfId="2657" builtinId="9" hidden="1"/>
    <cellStyle name="Followed Hyperlink" xfId="2659" builtinId="9" hidden="1"/>
    <cellStyle name="Followed Hyperlink" xfId="2661" builtinId="9" hidden="1"/>
    <cellStyle name="Followed Hyperlink" xfId="2663" builtinId="9" hidden="1"/>
    <cellStyle name="Followed Hyperlink" xfId="2665" builtinId="9" hidden="1"/>
    <cellStyle name="Followed Hyperlink" xfId="2667" builtinId="9" hidden="1"/>
    <cellStyle name="Followed Hyperlink" xfId="2669" builtinId="9" hidden="1"/>
    <cellStyle name="Followed Hyperlink" xfId="2671" builtinId="9" hidden="1"/>
    <cellStyle name="Followed Hyperlink" xfId="2673" builtinId="9" hidden="1"/>
    <cellStyle name="Followed Hyperlink" xfId="2675" builtinId="9" hidden="1"/>
    <cellStyle name="Followed Hyperlink" xfId="2677" builtinId="9" hidden="1"/>
    <cellStyle name="Followed Hyperlink" xfId="2679" builtinId="9" hidden="1"/>
    <cellStyle name="Followed Hyperlink" xfId="2681" builtinId="9" hidden="1"/>
    <cellStyle name="Followed Hyperlink" xfId="2683" builtinId="9" hidden="1"/>
    <cellStyle name="Followed Hyperlink" xfId="2685" builtinId="9" hidden="1"/>
    <cellStyle name="Followed Hyperlink" xfId="2687" builtinId="9" hidden="1"/>
    <cellStyle name="Followed Hyperlink" xfId="2689" builtinId="9" hidden="1"/>
    <cellStyle name="Followed Hyperlink" xfId="2691" builtinId="9" hidden="1"/>
    <cellStyle name="Followed Hyperlink" xfId="2693" builtinId="9" hidden="1"/>
    <cellStyle name="Followed Hyperlink" xfId="2695" builtinId="9" hidden="1"/>
    <cellStyle name="Followed Hyperlink" xfId="2697" builtinId="9" hidden="1"/>
    <cellStyle name="Followed Hyperlink" xfId="2699" builtinId="9" hidden="1"/>
    <cellStyle name="Followed Hyperlink" xfId="2701" builtinId="9" hidden="1"/>
    <cellStyle name="Followed Hyperlink" xfId="2703" builtinId="9" hidden="1"/>
    <cellStyle name="Followed Hyperlink" xfId="2705" builtinId="9" hidden="1"/>
    <cellStyle name="Followed Hyperlink" xfId="2707" builtinId="9" hidden="1"/>
    <cellStyle name="Followed Hyperlink" xfId="2709" builtinId="9" hidden="1"/>
    <cellStyle name="Followed Hyperlink" xfId="2711" builtinId="9" hidden="1"/>
    <cellStyle name="Followed Hyperlink" xfId="2713" builtinId="9" hidden="1"/>
    <cellStyle name="Followed Hyperlink" xfId="2715" builtinId="9" hidden="1"/>
    <cellStyle name="Followed Hyperlink" xfId="2717" builtinId="9" hidden="1"/>
    <cellStyle name="Followed Hyperlink" xfId="2719" builtinId="9" hidden="1"/>
    <cellStyle name="Followed Hyperlink" xfId="2721" builtinId="9" hidden="1"/>
    <cellStyle name="Followed Hyperlink" xfId="2723" builtinId="9" hidden="1"/>
    <cellStyle name="Followed Hyperlink" xfId="2725" builtinId="9" hidden="1"/>
    <cellStyle name="Followed Hyperlink" xfId="2727" builtinId="9" hidden="1"/>
    <cellStyle name="Followed Hyperlink" xfId="2729" builtinId="9" hidden="1"/>
    <cellStyle name="Followed Hyperlink" xfId="2731" builtinId="9" hidden="1"/>
    <cellStyle name="Followed Hyperlink" xfId="2733" builtinId="9" hidden="1"/>
    <cellStyle name="Followed Hyperlink" xfId="2735" builtinId="9" hidden="1"/>
    <cellStyle name="Followed Hyperlink" xfId="2737" builtinId="9" hidden="1"/>
    <cellStyle name="Followed Hyperlink" xfId="2739" builtinId="9" hidden="1"/>
    <cellStyle name="Followed Hyperlink" xfId="2741" builtinId="9" hidden="1"/>
    <cellStyle name="Followed Hyperlink" xfId="2743" builtinId="9" hidden="1"/>
    <cellStyle name="Followed Hyperlink" xfId="2745" builtinId="9" hidden="1"/>
    <cellStyle name="Followed Hyperlink" xfId="2747" builtinId="9" hidden="1"/>
    <cellStyle name="Followed Hyperlink" xfId="2749" builtinId="9" hidden="1"/>
    <cellStyle name="Followed Hyperlink" xfId="2751" builtinId="9" hidden="1"/>
    <cellStyle name="Followed Hyperlink" xfId="2753" builtinId="9" hidden="1"/>
    <cellStyle name="Followed Hyperlink" xfId="2755" builtinId="9" hidden="1"/>
    <cellStyle name="Followed Hyperlink" xfId="2757" builtinId="9" hidden="1"/>
    <cellStyle name="Followed Hyperlink" xfId="2759" builtinId="9" hidden="1"/>
    <cellStyle name="Followed Hyperlink" xfId="2761" builtinId="9" hidden="1"/>
    <cellStyle name="Followed Hyperlink" xfId="2763" builtinId="9" hidden="1"/>
    <cellStyle name="Followed Hyperlink" xfId="2765" builtinId="9" hidden="1"/>
    <cellStyle name="Followed Hyperlink" xfId="2767" builtinId="9" hidden="1"/>
    <cellStyle name="Followed Hyperlink" xfId="2769" builtinId="9" hidden="1"/>
    <cellStyle name="Followed Hyperlink" xfId="2771" builtinId="9" hidden="1"/>
    <cellStyle name="Followed Hyperlink" xfId="2773" builtinId="9" hidden="1"/>
    <cellStyle name="Followed Hyperlink" xfId="2775" builtinId="9" hidden="1"/>
    <cellStyle name="Followed Hyperlink" xfId="2777" builtinId="9" hidden="1"/>
    <cellStyle name="Followed Hyperlink" xfId="2779" builtinId="9" hidden="1"/>
    <cellStyle name="Followed Hyperlink" xfId="2781" builtinId="9" hidden="1"/>
    <cellStyle name="Followed Hyperlink" xfId="2783" builtinId="9" hidden="1"/>
    <cellStyle name="Followed Hyperlink" xfId="2785" builtinId="9" hidden="1"/>
    <cellStyle name="Followed Hyperlink" xfId="2787" builtinId="9" hidden="1"/>
    <cellStyle name="Followed Hyperlink" xfId="2789" builtinId="9" hidden="1"/>
    <cellStyle name="Followed Hyperlink" xfId="2791" builtinId="9" hidden="1"/>
    <cellStyle name="Followed Hyperlink" xfId="2793" builtinId="9" hidden="1"/>
    <cellStyle name="Followed Hyperlink" xfId="2795" builtinId="9" hidden="1"/>
    <cellStyle name="Followed Hyperlink" xfId="2797" builtinId="9" hidden="1"/>
    <cellStyle name="Followed Hyperlink" xfId="2799" builtinId="9" hidden="1"/>
    <cellStyle name="Followed Hyperlink" xfId="2801" builtinId="9" hidden="1"/>
    <cellStyle name="Followed Hyperlink" xfId="2803" builtinId="9" hidden="1"/>
    <cellStyle name="Followed Hyperlink" xfId="2805" builtinId="9" hidden="1"/>
    <cellStyle name="Followed Hyperlink" xfId="2807" builtinId="9" hidden="1"/>
    <cellStyle name="Followed Hyperlink" xfId="2809" builtinId="9" hidden="1"/>
    <cellStyle name="Followed Hyperlink" xfId="2811" builtinId="9" hidden="1"/>
    <cellStyle name="Followed Hyperlink" xfId="2813" builtinId="9" hidden="1"/>
    <cellStyle name="Followed Hyperlink" xfId="2815" builtinId="9" hidden="1"/>
    <cellStyle name="Followed Hyperlink" xfId="2817" builtinId="9" hidden="1"/>
    <cellStyle name="Followed Hyperlink" xfId="2819" builtinId="9" hidden="1"/>
    <cellStyle name="Followed Hyperlink" xfId="2821" builtinId="9" hidden="1"/>
    <cellStyle name="Followed Hyperlink" xfId="2823" builtinId="9" hidden="1"/>
    <cellStyle name="Followed Hyperlink" xfId="2825" builtinId="9" hidden="1"/>
    <cellStyle name="Followed Hyperlink" xfId="2827" builtinId="9" hidden="1"/>
    <cellStyle name="Followed Hyperlink" xfId="2829" builtinId="9" hidden="1"/>
    <cellStyle name="Followed Hyperlink" xfId="2831" builtinId="9" hidden="1"/>
    <cellStyle name="Followed Hyperlink" xfId="2833" builtinId="9" hidden="1"/>
    <cellStyle name="Followed Hyperlink" xfId="2835" builtinId="9" hidden="1"/>
    <cellStyle name="Followed Hyperlink" xfId="2837" builtinId="9" hidden="1"/>
    <cellStyle name="Followed Hyperlink" xfId="2839" builtinId="9" hidden="1"/>
    <cellStyle name="Followed Hyperlink" xfId="2841" builtinId="9" hidden="1"/>
    <cellStyle name="Followed Hyperlink" xfId="2843" builtinId="9" hidden="1"/>
    <cellStyle name="Followed Hyperlink" xfId="2845" builtinId="9" hidden="1"/>
    <cellStyle name="Followed Hyperlink" xfId="2847" builtinId="9" hidden="1"/>
    <cellStyle name="Followed Hyperlink" xfId="2849" builtinId="9" hidden="1"/>
    <cellStyle name="Followed Hyperlink" xfId="2851" builtinId="9" hidden="1"/>
    <cellStyle name="Followed Hyperlink" xfId="2853" builtinId="9" hidden="1"/>
    <cellStyle name="Followed Hyperlink" xfId="2855" builtinId="9" hidden="1"/>
    <cellStyle name="Followed Hyperlink" xfId="2857" builtinId="9" hidden="1"/>
    <cellStyle name="Followed Hyperlink" xfId="2859" builtinId="9" hidden="1"/>
    <cellStyle name="Followed Hyperlink" xfId="2861" builtinId="9" hidden="1"/>
    <cellStyle name="Followed Hyperlink" xfId="2863" builtinId="9" hidden="1"/>
    <cellStyle name="Followed Hyperlink" xfId="2865" builtinId="9" hidden="1"/>
    <cellStyle name="Followed Hyperlink" xfId="2867" builtinId="9" hidden="1"/>
    <cellStyle name="Followed Hyperlink" xfId="2869" builtinId="9" hidden="1"/>
    <cellStyle name="Followed Hyperlink" xfId="2871" builtinId="9" hidden="1"/>
    <cellStyle name="Followed Hyperlink" xfId="2873" builtinId="9" hidden="1"/>
    <cellStyle name="Followed Hyperlink" xfId="2875" builtinId="9" hidden="1"/>
    <cellStyle name="Followed Hyperlink" xfId="2877" builtinId="9" hidden="1"/>
    <cellStyle name="Followed Hyperlink" xfId="2879" builtinId="9" hidden="1"/>
    <cellStyle name="Followed Hyperlink" xfId="2881" builtinId="9" hidden="1"/>
    <cellStyle name="Followed Hyperlink" xfId="2883" builtinId="9" hidden="1"/>
    <cellStyle name="Followed Hyperlink" xfId="2885" builtinId="9" hidden="1"/>
    <cellStyle name="Followed Hyperlink" xfId="2887" builtinId="9" hidden="1"/>
    <cellStyle name="Followed Hyperlink" xfId="2889" builtinId="9" hidden="1"/>
    <cellStyle name="Followed Hyperlink" xfId="2891" builtinId="9" hidden="1"/>
    <cellStyle name="Followed Hyperlink" xfId="2893" builtinId="9" hidden="1"/>
    <cellStyle name="Followed Hyperlink" xfId="2895" builtinId="9" hidden="1"/>
    <cellStyle name="Followed Hyperlink" xfId="2897" builtinId="9" hidden="1"/>
    <cellStyle name="Followed Hyperlink" xfId="2899" builtinId="9" hidden="1"/>
    <cellStyle name="Followed Hyperlink" xfId="2901" builtinId="9" hidden="1"/>
    <cellStyle name="Followed Hyperlink" xfId="2903" builtinId="9" hidden="1"/>
    <cellStyle name="Followed Hyperlink" xfId="2905" builtinId="9" hidden="1"/>
    <cellStyle name="Followed Hyperlink" xfId="2907" builtinId="9" hidden="1"/>
    <cellStyle name="Followed Hyperlink" xfId="2909" builtinId="9" hidden="1"/>
    <cellStyle name="Followed Hyperlink" xfId="2911" builtinId="9" hidden="1"/>
    <cellStyle name="Followed Hyperlink" xfId="2913" builtinId="9" hidden="1"/>
    <cellStyle name="Followed Hyperlink" xfId="2915" builtinId="9" hidden="1"/>
    <cellStyle name="Followed Hyperlink" xfId="2917" builtinId="9" hidden="1"/>
    <cellStyle name="Followed Hyperlink" xfId="2919" builtinId="9" hidden="1"/>
    <cellStyle name="Followed Hyperlink" xfId="2921" builtinId="9" hidden="1"/>
    <cellStyle name="Followed Hyperlink" xfId="2923" builtinId="9" hidden="1"/>
    <cellStyle name="Followed Hyperlink" xfId="2925" builtinId="9" hidden="1"/>
    <cellStyle name="Followed Hyperlink" xfId="2927" builtinId="9" hidden="1"/>
    <cellStyle name="Followed Hyperlink" xfId="2929" builtinId="9" hidden="1"/>
    <cellStyle name="Followed Hyperlink" xfId="2931" builtinId="9" hidden="1"/>
    <cellStyle name="Followed Hyperlink" xfId="2933" builtinId="9" hidden="1"/>
    <cellStyle name="Followed Hyperlink" xfId="2935" builtinId="9" hidden="1"/>
    <cellStyle name="Followed Hyperlink" xfId="2937" builtinId="9" hidden="1"/>
    <cellStyle name="Followed Hyperlink" xfId="2939" builtinId="9" hidden="1"/>
    <cellStyle name="Followed Hyperlink" xfId="2941" builtinId="9" hidden="1"/>
    <cellStyle name="Followed Hyperlink" xfId="2943" builtinId="9" hidden="1"/>
    <cellStyle name="Followed Hyperlink" xfId="2945" builtinId="9" hidden="1"/>
    <cellStyle name="Followed Hyperlink" xfId="2947" builtinId="9" hidden="1"/>
    <cellStyle name="Followed Hyperlink" xfId="2949" builtinId="9" hidden="1"/>
    <cellStyle name="Followed Hyperlink" xfId="2951" builtinId="9" hidden="1"/>
    <cellStyle name="Followed Hyperlink" xfId="2953" builtinId="9" hidden="1"/>
    <cellStyle name="Followed Hyperlink" xfId="2955" builtinId="9" hidden="1"/>
    <cellStyle name="Followed Hyperlink" xfId="2957" builtinId="9" hidden="1"/>
    <cellStyle name="Followed Hyperlink" xfId="2959" builtinId="9" hidden="1"/>
    <cellStyle name="Followed Hyperlink" xfId="2961" builtinId="9" hidden="1"/>
    <cellStyle name="Followed Hyperlink" xfId="2963" builtinId="9" hidden="1"/>
    <cellStyle name="Followed Hyperlink" xfId="2965" builtinId="9" hidden="1"/>
    <cellStyle name="Followed Hyperlink" xfId="2967" builtinId="9" hidden="1"/>
    <cellStyle name="Followed Hyperlink" xfId="2969" builtinId="9" hidden="1"/>
    <cellStyle name="Followed Hyperlink" xfId="2971" builtinId="9" hidden="1"/>
    <cellStyle name="Followed Hyperlink" xfId="2973" builtinId="9" hidden="1"/>
    <cellStyle name="Followed Hyperlink" xfId="2975" builtinId="9" hidden="1"/>
    <cellStyle name="Followed Hyperlink" xfId="2977" builtinId="9" hidden="1"/>
    <cellStyle name="Followed Hyperlink" xfId="2979" builtinId="9" hidden="1"/>
    <cellStyle name="Followed Hyperlink" xfId="2981" builtinId="9" hidden="1"/>
    <cellStyle name="Followed Hyperlink" xfId="2983" builtinId="9" hidden="1"/>
    <cellStyle name="Followed Hyperlink" xfId="2985" builtinId="9" hidden="1"/>
    <cellStyle name="Followed Hyperlink" xfId="2987" builtinId="9" hidden="1"/>
    <cellStyle name="Followed Hyperlink" xfId="2989" builtinId="9" hidden="1"/>
    <cellStyle name="Followed Hyperlink" xfId="2991" builtinId="9" hidden="1"/>
    <cellStyle name="Followed Hyperlink" xfId="2993" builtinId="9" hidden="1"/>
    <cellStyle name="Followed Hyperlink" xfId="2995" builtinId="9" hidden="1"/>
    <cellStyle name="Followed Hyperlink" xfId="2997" builtinId="9" hidden="1"/>
    <cellStyle name="Followed Hyperlink" xfId="2999" builtinId="9" hidden="1"/>
    <cellStyle name="Followed Hyperlink" xfId="3001" builtinId="9" hidden="1"/>
    <cellStyle name="Followed Hyperlink" xfId="3003" builtinId="9" hidden="1"/>
    <cellStyle name="Followed Hyperlink" xfId="3005" builtinId="9" hidden="1"/>
    <cellStyle name="Followed Hyperlink" xfId="3007" builtinId="9" hidden="1"/>
    <cellStyle name="Followed Hyperlink" xfId="3009" builtinId="9" hidden="1"/>
    <cellStyle name="Followed Hyperlink" xfId="3011" builtinId="9" hidden="1"/>
    <cellStyle name="Followed Hyperlink" xfId="3013" builtinId="9" hidden="1"/>
    <cellStyle name="Followed Hyperlink" xfId="3015" builtinId="9" hidden="1"/>
    <cellStyle name="Followed Hyperlink" xfId="3017" builtinId="9" hidden="1"/>
    <cellStyle name="Followed Hyperlink" xfId="3019" builtinId="9" hidden="1"/>
    <cellStyle name="Followed Hyperlink" xfId="3021" builtinId="9" hidden="1"/>
    <cellStyle name="Followed Hyperlink" xfId="3023" builtinId="9" hidden="1"/>
    <cellStyle name="Followed Hyperlink" xfId="3025" builtinId="9" hidden="1"/>
    <cellStyle name="Followed Hyperlink" xfId="3027" builtinId="9" hidden="1"/>
    <cellStyle name="Followed Hyperlink" xfId="3029" builtinId="9" hidden="1"/>
    <cellStyle name="Followed Hyperlink" xfId="3031" builtinId="9" hidden="1"/>
    <cellStyle name="Followed Hyperlink" xfId="3033" builtinId="9" hidden="1"/>
    <cellStyle name="Followed Hyperlink" xfId="3035" builtinId="9" hidden="1"/>
    <cellStyle name="Followed Hyperlink" xfId="3037" builtinId="9" hidden="1"/>
    <cellStyle name="Followed Hyperlink" xfId="3039" builtinId="9" hidden="1"/>
    <cellStyle name="Followed Hyperlink" xfId="3041" builtinId="9" hidden="1"/>
    <cellStyle name="Followed Hyperlink" xfId="3043" builtinId="9" hidden="1"/>
    <cellStyle name="Followed Hyperlink" xfId="3045" builtinId="9" hidden="1"/>
    <cellStyle name="Followed Hyperlink" xfId="3047" builtinId="9" hidden="1"/>
    <cellStyle name="Followed Hyperlink" xfId="3049" builtinId="9" hidden="1"/>
    <cellStyle name="Followed Hyperlink" xfId="3051" builtinId="9" hidden="1"/>
    <cellStyle name="Followed Hyperlink" xfId="3053" builtinId="9" hidden="1"/>
    <cellStyle name="Followed Hyperlink" xfId="3055" builtinId="9" hidden="1"/>
    <cellStyle name="Followed Hyperlink" xfId="3057" builtinId="9" hidden="1"/>
    <cellStyle name="Followed Hyperlink" xfId="3059" builtinId="9" hidden="1"/>
    <cellStyle name="Followed Hyperlink" xfId="3061" builtinId="9" hidden="1"/>
    <cellStyle name="Followed Hyperlink" xfId="3063" builtinId="9" hidden="1"/>
    <cellStyle name="Followed Hyperlink" xfId="3065" builtinId="9" hidden="1"/>
    <cellStyle name="Followed Hyperlink" xfId="3067" builtinId="9" hidden="1"/>
    <cellStyle name="Followed Hyperlink" xfId="3069" builtinId="9" hidden="1"/>
    <cellStyle name="Followed Hyperlink" xfId="3071" builtinId="9" hidden="1"/>
    <cellStyle name="Followed Hyperlink" xfId="3073" builtinId="9" hidden="1"/>
    <cellStyle name="Followed Hyperlink" xfId="3075" builtinId="9" hidden="1"/>
    <cellStyle name="Followed Hyperlink" xfId="3077" builtinId="9" hidden="1"/>
    <cellStyle name="Followed Hyperlink" xfId="3079" builtinId="9" hidden="1"/>
    <cellStyle name="Followed Hyperlink" xfId="3081" builtinId="9" hidden="1"/>
    <cellStyle name="Followed Hyperlink" xfId="3083" builtinId="9" hidden="1"/>
    <cellStyle name="Followed Hyperlink" xfId="3085" builtinId="9" hidden="1"/>
    <cellStyle name="Followed Hyperlink" xfId="3087" builtinId="9" hidden="1"/>
    <cellStyle name="Followed Hyperlink" xfId="3089" builtinId="9" hidden="1"/>
    <cellStyle name="Followed Hyperlink" xfId="3091" builtinId="9" hidden="1"/>
    <cellStyle name="Followed Hyperlink" xfId="3093" builtinId="9" hidden="1"/>
    <cellStyle name="Followed Hyperlink" xfId="3095" builtinId="9" hidden="1"/>
    <cellStyle name="Followed Hyperlink" xfId="3097" builtinId="9" hidden="1"/>
    <cellStyle name="Followed Hyperlink" xfId="3099" builtinId="9" hidden="1"/>
    <cellStyle name="Followed Hyperlink" xfId="3101" builtinId="9" hidden="1"/>
    <cellStyle name="Followed Hyperlink" xfId="3103" builtinId="9" hidden="1"/>
    <cellStyle name="Followed Hyperlink" xfId="3105" builtinId="9" hidden="1"/>
    <cellStyle name="Followed Hyperlink" xfId="3107" builtinId="9" hidden="1"/>
    <cellStyle name="Followed Hyperlink" xfId="3109" builtinId="9" hidden="1"/>
    <cellStyle name="Followed Hyperlink" xfId="3111" builtinId="9" hidden="1"/>
    <cellStyle name="Followed Hyperlink" xfId="3113" builtinId="9" hidden="1"/>
    <cellStyle name="Followed Hyperlink" xfId="3115" builtinId="9" hidden="1"/>
    <cellStyle name="Followed Hyperlink" xfId="3117" builtinId="9" hidden="1"/>
    <cellStyle name="Followed Hyperlink" xfId="3119" builtinId="9" hidden="1"/>
    <cellStyle name="Followed Hyperlink" xfId="3121" builtinId="9" hidden="1"/>
    <cellStyle name="Followed Hyperlink" xfId="3123" builtinId="9" hidden="1"/>
    <cellStyle name="Followed Hyperlink" xfId="3125" builtinId="9" hidden="1"/>
    <cellStyle name="Followed Hyperlink" xfId="3127" builtinId="9" hidden="1"/>
    <cellStyle name="Followed Hyperlink" xfId="3129" builtinId="9" hidden="1"/>
    <cellStyle name="Followed Hyperlink" xfId="3131" builtinId="9" hidden="1"/>
    <cellStyle name="Followed Hyperlink" xfId="3133" builtinId="9" hidden="1"/>
    <cellStyle name="Followed Hyperlink" xfId="3135" builtinId="9" hidden="1"/>
    <cellStyle name="Followed Hyperlink" xfId="3137" builtinId="9" hidden="1"/>
    <cellStyle name="Followed Hyperlink" xfId="3139" builtinId="9" hidden="1"/>
    <cellStyle name="Followed Hyperlink" xfId="3141" builtinId="9" hidden="1"/>
    <cellStyle name="Followed Hyperlink" xfId="3143" builtinId="9" hidden="1"/>
    <cellStyle name="Followed Hyperlink" xfId="3145" builtinId="9" hidden="1"/>
    <cellStyle name="Followed Hyperlink" xfId="3147" builtinId="9" hidden="1"/>
    <cellStyle name="Followed Hyperlink" xfId="3149" builtinId="9" hidden="1"/>
    <cellStyle name="Followed Hyperlink" xfId="3151" builtinId="9" hidden="1"/>
    <cellStyle name="Followed Hyperlink" xfId="3153" builtinId="9" hidden="1"/>
    <cellStyle name="Followed Hyperlink" xfId="3155" builtinId="9" hidden="1"/>
    <cellStyle name="Followed Hyperlink" xfId="3157" builtinId="9" hidden="1"/>
    <cellStyle name="Followed Hyperlink" xfId="3159" builtinId="9" hidden="1"/>
    <cellStyle name="Followed Hyperlink" xfId="3161" builtinId="9" hidden="1"/>
    <cellStyle name="Followed Hyperlink" xfId="3163" builtinId="9" hidden="1"/>
    <cellStyle name="Followed Hyperlink" xfId="3165" builtinId="9" hidden="1"/>
    <cellStyle name="Followed Hyperlink" xfId="3167" builtinId="9" hidden="1"/>
    <cellStyle name="Followed Hyperlink" xfId="3169" builtinId="9" hidden="1"/>
    <cellStyle name="Followed Hyperlink" xfId="3171" builtinId="9" hidden="1"/>
    <cellStyle name="Followed Hyperlink" xfId="3173" builtinId="9" hidden="1"/>
    <cellStyle name="Followed Hyperlink" xfId="3175" builtinId="9" hidden="1"/>
    <cellStyle name="Followed Hyperlink" xfId="3177" builtinId="9" hidden="1"/>
    <cellStyle name="Followed Hyperlink" xfId="3179" builtinId="9" hidden="1"/>
    <cellStyle name="Followed Hyperlink" xfId="3181" builtinId="9" hidden="1"/>
    <cellStyle name="Followed Hyperlink" xfId="3183" builtinId="9" hidden="1"/>
    <cellStyle name="Followed Hyperlink" xfId="3185" builtinId="9" hidden="1"/>
    <cellStyle name="Followed Hyperlink" xfId="3187" builtinId="9" hidden="1"/>
    <cellStyle name="Followed Hyperlink" xfId="3189" builtinId="9" hidden="1"/>
    <cellStyle name="Followed Hyperlink" xfId="3191" builtinId="9" hidden="1"/>
    <cellStyle name="Followed Hyperlink" xfId="3193" builtinId="9" hidden="1"/>
    <cellStyle name="Followed Hyperlink" xfId="3195" builtinId="9" hidden="1"/>
    <cellStyle name="Followed Hyperlink" xfId="3197" builtinId="9" hidden="1"/>
    <cellStyle name="Followed Hyperlink" xfId="3199" builtinId="9" hidden="1"/>
    <cellStyle name="Followed Hyperlink" xfId="3201" builtinId="9" hidden="1"/>
    <cellStyle name="Followed Hyperlink" xfId="3203" builtinId="9" hidden="1"/>
    <cellStyle name="Followed Hyperlink" xfId="3205" builtinId="9" hidden="1"/>
    <cellStyle name="Followed Hyperlink" xfId="3207" builtinId="9" hidden="1"/>
    <cellStyle name="Followed Hyperlink" xfId="3209" builtinId="9" hidden="1"/>
    <cellStyle name="Followed Hyperlink" xfId="3211" builtinId="9" hidden="1"/>
    <cellStyle name="Followed Hyperlink" xfId="3213" builtinId="9" hidden="1"/>
    <cellStyle name="Followed Hyperlink" xfId="3215" builtinId="9" hidden="1"/>
    <cellStyle name="Followed Hyperlink" xfId="3217" builtinId="9" hidden="1"/>
    <cellStyle name="Followed Hyperlink" xfId="3219" builtinId="9" hidden="1"/>
    <cellStyle name="Followed Hyperlink" xfId="3221" builtinId="9" hidden="1"/>
    <cellStyle name="Followed Hyperlink" xfId="3223" builtinId="9" hidden="1"/>
    <cellStyle name="Followed Hyperlink" xfId="3225" builtinId="9" hidden="1"/>
    <cellStyle name="Followed Hyperlink" xfId="3227" builtinId="9" hidden="1"/>
    <cellStyle name="Followed Hyperlink" xfId="3229" builtinId="9" hidden="1"/>
    <cellStyle name="Followed Hyperlink" xfId="3231" builtinId="9" hidden="1"/>
    <cellStyle name="Followed Hyperlink" xfId="3233" builtinId="9" hidden="1"/>
    <cellStyle name="Followed Hyperlink" xfId="3235" builtinId="9" hidden="1"/>
    <cellStyle name="Followed Hyperlink" xfId="3237" builtinId="9" hidden="1"/>
    <cellStyle name="Followed Hyperlink" xfId="3239" builtinId="9" hidden="1"/>
    <cellStyle name="Followed Hyperlink" xfId="3241" builtinId="9" hidden="1"/>
    <cellStyle name="Followed Hyperlink" xfId="3243" builtinId="9" hidden="1"/>
    <cellStyle name="Followed Hyperlink" xfId="3245" builtinId="9" hidden="1"/>
    <cellStyle name="Followed Hyperlink" xfId="3247" builtinId="9" hidden="1"/>
    <cellStyle name="Followed Hyperlink" xfId="3249" builtinId="9" hidden="1"/>
    <cellStyle name="Followed Hyperlink" xfId="3251" builtinId="9" hidden="1"/>
    <cellStyle name="Followed Hyperlink" xfId="3253" builtinId="9" hidden="1"/>
    <cellStyle name="Followed Hyperlink" xfId="3255" builtinId="9" hidden="1"/>
    <cellStyle name="Followed Hyperlink" xfId="3257" builtinId="9" hidden="1"/>
    <cellStyle name="Followed Hyperlink" xfId="3259" builtinId="9" hidden="1"/>
    <cellStyle name="Followed Hyperlink" xfId="3261" builtinId="9" hidden="1"/>
    <cellStyle name="Followed Hyperlink" xfId="3263" builtinId="9" hidden="1"/>
    <cellStyle name="Followed Hyperlink" xfId="3265" builtinId="9" hidden="1"/>
    <cellStyle name="Followed Hyperlink" xfId="3267" builtinId="9" hidden="1"/>
    <cellStyle name="Followed Hyperlink" xfId="3269" builtinId="9" hidden="1"/>
    <cellStyle name="Followed Hyperlink" xfId="3271" builtinId="9" hidden="1"/>
    <cellStyle name="Followed Hyperlink" xfId="3273" builtinId="9" hidden="1"/>
    <cellStyle name="Followed Hyperlink" xfId="3275" builtinId="9" hidden="1"/>
    <cellStyle name="Followed Hyperlink" xfId="3277" builtinId="9" hidden="1"/>
    <cellStyle name="Followed Hyperlink" xfId="3279" builtinId="9" hidden="1"/>
    <cellStyle name="Followed Hyperlink" xfId="3281" builtinId="9" hidden="1"/>
    <cellStyle name="Followed Hyperlink" xfId="3283" builtinId="9" hidden="1"/>
    <cellStyle name="Followed Hyperlink" xfId="3285" builtinId="9" hidden="1"/>
    <cellStyle name="Followed Hyperlink" xfId="3287" builtinId="9" hidden="1"/>
    <cellStyle name="Followed Hyperlink" xfId="3289" builtinId="9" hidden="1"/>
    <cellStyle name="Followed Hyperlink" xfId="3291" builtinId="9" hidden="1"/>
    <cellStyle name="Followed Hyperlink" xfId="3293" builtinId="9" hidden="1"/>
    <cellStyle name="Followed Hyperlink" xfId="3295" builtinId="9" hidden="1"/>
    <cellStyle name="Followed Hyperlink" xfId="3297" builtinId="9" hidden="1"/>
    <cellStyle name="Followed Hyperlink" xfId="3299" builtinId="9" hidden="1"/>
    <cellStyle name="Followed Hyperlink" xfId="3301" builtinId="9" hidden="1"/>
    <cellStyle name="Followed Hyperlink" xfId="3303" builtinId="9" hidden="1"/>
    <cellStyle name="Followed Hyperlink" xfId="3305" builtinId="9" hidden="1"/>
    <cellStyle name="Followed Hyperlink" xfId="3307" builtinId="9" hidden="1"/>
    <cellStyle name="Followed Hyperlink" xfId="3309" builtinId="9" hidden="1"/>
    <cellStyle name="Followed Hyperlink" xfId="3311" builtinId="9" hidden="1"/>
    <cellStyle name="Followed Hyperlink" xfId="3313" builtinId="9" hidden="1"/>
    <cellStyle name="Followed Hyperlink" xfId="3315" builtinId="9" hidden="1"/>
    <cellStyle name="Followed Hyperlink" xfId="3317" builtinId="9" hidden="1"/>
    <cellStyle name="Followed Hyperlink" xfId="3319" builtinId="9" hidden="1"/>
    <cellStyle name="Followed Hyperlink" xfId="3321" builtinId="9" hidden="1"/>
    <cellStyle name="Followed Hyperlink" xfId="3323" builtinId="9" hidden="1"/>
    <cellStyle name="Followed Hyperlink" xfId="3325" builtinId="9" hidden="1"/>
    <cellStyle name="Followed Hyperlink" xfId="3327" builtinId="9" hidden="1"/>
    <cellStyle name="Followed Hyperlink" xfId="3329" builtinId="9" hidden="1"/>
    <cellStyle name="Followed Hyperlink" xfId="3331" builtinId="9" hidden="1"/>
    <cellStyle name="Followed Hyperlink" xfId="3333" builtinId="9" hidden="1"/>
    <cellStyle name="Followed Hyperlink" xfId="3335" builtinId="9" hidden="1"/>
    <cellStyle name="Followed Hyperlink" xfId="3337" builtinId="9" hidden="1"/>
    <cellStyle name="Followed Hyperlink" xfId="3339" builtinId="9" hidden="1"/>
    <cellStyle name="Followed Hyperlink" xfId="3341" builtinId="9" hidden="1"/>
    <cellStyle name="Followed Hyperlink" xfId="3343" builtinId="9" hidden="1"/>
    <cellStyle name="Followed Hyperlink" xfId="3345" builtinId="9" hidden="1"/>
    <cellStyle name="Followed Hyperlink" xfId="3347" builtinId="9" hidden="1"/>
    <cellStyle name="Followed Hyperlink" xfId="3349" builtinId="9" hidden="1"/>
    <cellStyle name="Followed Hyperlink" xfId="3351" builtinId="9" hidden="1"/>
    <cellStyle name="Followed Hyperlink" xfId="3353" builtinId="9" hidden="1"/>
    <cellStyle name="Followed Hyperlink" xfId="3355" builtinId="9" hidden="1"/>
    <cellStyle name="Followed Hyperlink" xfId="3357" builtinId="9" hidden="1"/>
    <cellStyle name="Followed Hyperlink" xfId="3359" builtinId="9" hidden="1"/>
    <cellStyle name="Followed Hyperlink" xfId="3361" builtinId="9" hidden="1"/>
    <cellStyle name="Followed Hyperlink" xfId="3363" builtinId="9" hidden="1"/>
    <cellStyle name="Followed Hyperlink" xfId="3365" builtinId="9" hidden="1"/>
    <cellStyle name="Followed Hyperlink" xfId="3367" builtinId="9" hidden="1"/>
    <cellStyle name="Followed Hyperlink" xfId="3369" builtinId="9" hidden="1"/>
    <cellStyle name="Followed Hyperlink" xfId="3371" builtinId="9" hidden="1"/>
    <cellStyle name="Followed Hyperlink" xfId="3373" builtinId="9" hidden="1"/>
    <cellStyle name="Followed Hyperlink" xfId="3375" builtinId="9" hidden="1"/>
    <cellStyle name="Followed Hyperlink" xfId="3377" builtinId="9" hidden="1"/>
    <cellStyle name="Followed Hyperlink" xfId="3379" builtinId="9" hidden="1"/>
    <cellStyle name="Followed Hyperlink" xfId="3381" builtinId="9" hidden="1"/>
    <cellStyle name="Followed Hyperlink" xfId="3383" builtinId="9" hidden="1"/>
    <cellStyle name="Followed Hyperlink" xfId="3385" builtinId="9" hidden="1"/>
    <cellStyle name="Followed Hyperlink" xfId="3387" builtinId="9" hidden="1"/>
    <cellStyle name="Followed Hyperlink" xfId="3389" builtinId="9" hidden="1"/>
    <cellStyle name="Followed Hyperlink" xfId="3391" builtinId="9" hidden="1"/>
    <cellStyle name="Followed Hyperlink" xfId="3393" builtinId="9" hidden="1"/>
    <cellStyle name="Followed Hyperlink" xfId="3395" builtinId="9" hidden="1"/>
    <cellStyle name="Followed Hyperlink" xfId="3397" builtinId="9" hidden="1"/>
    <cellStyle name="Followed Hyperlink" xfId="3399" builtinId="9" hidden="1"/>
    <cellStyle name="Followed Hyperlink" xfId="3401" builtinId="9" hidden="1"/>
    <cellStyle name="Followed Hyperlink" xfId="3403" builtinId="9" hidden="1"/>
    <cellStyle name="Followed Hyperlink" xfId="3405" builtinId="9" hidden="1"/>
    <cellStyle name="Followed Hyperlink" xfId="3407" builtinId="9" hidden="1"/>
    <cellStyle name="Followed Hyperlink" xfId="3409" builtinId="9" hidden="1"/>
    <cellStyle name="Followed Hyperlink" xfId="3411" builtinId="9" hidden="1"/>
    <cellStyle name="Followed Hyperlink" xfId="3413" builtinId="9" hidden="1"/>
    <cellStyle name="Followed Hyperlink" xfId="3415" builtinId="9" hidden="1"/>
    <cellStyle name="Followed Hyperlink" xfId="3417" builtinId="9" hidden="1"/>
    <cellStyle name="Followed Hyperlink" xfId="3419" builtinId="9" hidden="1"/>
    <cellStyle name="Followed Hyperlink" xfId="3421" builtinId="9" hidden="1"/>
    <cellStyle name="Followed Hyperlink" xfId="3423" builtinId="9" hidden="1"/>
    <cellStyle name="Followed Hyperlink" xfId="3425" builtinId="9" hidden="1"/>
    <cellStyle name="Followed Hyperlink" xfId="3427" builtinId="9" hidden="1"/>
    <cellStyle name="Followed Hyperlink" xfId="3429" builtinId="9" hidden="1"/>
    <cellStyle name="Followed Hyperlink" xfId="3431" builtinId="9" hidden="1"/>
    <cellStyle name="Followed Hyperlink" xfId="3433" builtinId="9" hidden="1"/>
    <cellStyle name="Followed Hyperlink" xfId="3435" builtinId="9" hidden="1"/>
    <cellStyle name="Followed Hyperlink" xfId="3437" builtinId="9" hidden="1"/>
    <cellStyle name="Followed Hyperlink" xfId="3439" builtinId="9" hidden="1"/>
    <cellStyle name="Followed Hyperlink" xfId="3441" builtinId="9" hidden="1"/>
    <cellStyle name="Followed Hyperlink" xfId="3443" builtinId="9" hidden="1"/>
    <cellStyle name="Followed Hyperlink" xfId="3445" builtinId="9" hidden="1"/>
    <cellStyle name="Followed Hyperlink" xfId="3447" builtinId="9" hidden="1"/>
    <cellStyle name="Followed Hyperlink" xfId="3449" builtinId="9" hidden="1"/>
    <cellStyle name="Followed Hyperlink" xfId="3451" builtinId="9" hidden="1"/>
    <cellStyle name="Followed Hyperlink" xfId="3453" builtinId="9" hidden="1"/>
    <cellStyle name="Followed Hyperlink" xfId="3455" builtinId="9" hidden="1"/>
    <cellStyle name="Followed Hyperlink" xfId="3457" builtinId="9" hidden="1"/>
    <cellStyle name="Followed Hyperlink" xfId="3459" builtinId="9" hidden="1"/>
    <cellStyle name="Followed Hyperlink" xfId="3461" builtinId="9" hidden="1"/>
    <cellStyle name="Followed Hyperlink" xfId="3463" builtinId="9" hidden="1"/>
    <cellStyle name="Followed Hyperlink" xfId="3465" builtinId="9" hidden="1"/>
    <cellStyle name="Followed Hyperlink" xfId="3467" builtinId="9" hidden="1"/>
    <cellStyle name="Followed Hyperlink" xfId="3469" builtinId="9" hidden="1"/>
    <cellStyle name="Followed Hyperlink" xfId="3471" builtinId="9" hidden="1"/>
    <cellStyle name="Followed Hyperlink" xfId="3473" builtinId="9" hidden="1"/>
    <cellStyle name="Followed Hyperlink" xfId="3475" builtinId="9" hidden="1"/>
    <cellStyle name="Followed Hyperlink" xfId="3477" builtinId="9" hidden="1"/>
    <cellStyle name="Followed Hyperlink" xfId="3479" builtinId="9" hidden="1"/>
    <cellStyle name="Followed Hyperlink" xfId="3481" builtinId="9" hidden="1"/>
    <cellStyle name="Followed Hyperlink" xfId="3483" builtinId="9" hidden="1"/>
    <cellStyle name="Followed Hyperlink" xfId="3485" builtinId="9" hidden="1"/>
    <cellStyle name="Followed Hyperlink" xfId="3487" builtinId="9" hidden="1"/>
    <cellStyle name="Followed Hyperlink" xfId="3489" builtinId="9" hidden="1"/>
    <cellStyle name="Followed Hyperlink" xfId="3491" builtinId="9" hidden="1"/>
    <cellStyle name="Followed Hyperlink" xfId="3493" builtinId="9" hidden="1"/>
    <cellStyle name="Followed Hyperlink" xfId="3495" builtinId="9" hidden="1"/>
    <cellStyle name="Followed Hyperlink" xfId="3497" builtinId="9" hidden="1"/>
    <cellStyle name="Followed Hyperlink" xfId="3499" builtinId="9" hidden="1"/>
    <cellStyle name="Followed Hyperlink" xfId="3501" builtinId="9" hidden="1"/>
    <cellStyle name="Followed Hyperlink" xfId="3503" builtinId="9" hidden="1"/>
    <cellStyle name="Followed Hyperlink" xfId="3505" builtinId="9" hidden="1"/>
    <cellStyle name="Followed Hyperlink" xfId="3507" builtinId="9" hidden="1"/>
    <cellStyle name="Followed Hyperlink" xfId="3509" builtinId="9" hidden="1"/>
    <cellStyle name="Followed Hyperlink" xfId="3511" builtinId="9" hidden="1"/>
    <cellStyle name="Followed Hyperlink" xfId="3513" builtinId="9" hidden="1"/>
    <cellStyle name="Followed Hyperlink" xfId="3515" builtinId="9" hidden="1"/>
    <cellStyle name="Followed Hyperlink" xfId="3517" builtinId="9" hidden="1"/>
    <cellStyle name="Followed Hyperlink" xfId="3519" builtinId="9" hidden="1"/>
    <cellStyle name="Followed Hyperlink" xfId="3521" builtinId="9" hidden="1"/>
    <cellStyle name="Followed Hyperlink" xfId="3523" builtinId="9" hidden="1"/>
    <cellStyle name="Followed Hyperlink" xfId="3525" builtinId="9" hidden="1"/>
    <cellStyle name="Followed Hyperlink" xfId="3527" builtinId="9" hidden="1"/>
    <cellStyle name="Followed Hyperlink" xfId="3529" builtinId="9" hidden="1"/>
    <cellStyle name="Followed Hyperlink" xfId="3531" builtinId="9" hidden="1"/>
    <cellStyle name="Followed Hyperlink" xfId="3533" builtinId="9" hidden="1"/>
    <cellStyle name="Followed Hyperlink" xfId="3535" builtinId="9" hidden="1"/>
    <cellStyle name="Followed Hyperlink" xfId="3537" builtinId="9" hidden="1"/>
    <cellStyle name="Followed Hyperlink" xfId="3539" builtinId="9" hidden="1"/>
    <cellStyle name="Followed Hyperlink" xfId="3541" builtinId="9" hidden="1"/>
    <cellStyle name="Followed Hyperlink" xfId="3543" builtinId="9" hidden="1"/>
    <cellStyle name="Followed Hyperlink" xfId="3545" builtinId="9" hidden="1"/>
    <cellStyle name="Followed Hyperlink" xfId="3547" builtinId="9" hidden="1"/>
    <cellStyle name="Followed Hyperlink" xfId="3549" builtinId="9" hidden="1"/>
    <cellStyle name="Followed Hyperlink" xfId="3551" builtinId="9" hidden="1"/>
    <cellStyle name="Followed Hyperlink" xfId="3553" builtinId="9" hidden="1"/>
    <cellStyle name="Followed Hyperlink" xfId="3555" builtinId="9" hidden="1"/>
    <cellStyle name="Followed Hyperlink" xfId="3557" builtinId="9" hidden="1"/>
    <cellStyle name="Followed Hyperlink" xfId="3559" builtinId="9" hidden="1"/>
    <cellStyle name="Followed Hyperlink" xfId="3561" builtinId="9" hidden="1"/>
    <cellStyle name="Followed Hyperlink" xfId="3563" builtinId="9" hidden="1"/>
    <cellStyle name="Followed Hyperlink" xfId="3565" builtinId="9" hidden="1"/>
    <cellStyle name="Followed Hyperlink" xfId="3567" builtinId="9" hidden="1"/>
    <cellStyle name="Followed Hyperlink" xfId="3569" builtinId="9" hidden="1"/>
    <cellStyle name="Followed Hyperlink" xfId="3571" builtinId="9" hidden="1"/>
    <cellStyle name="Followed Hyperlink" xfId="3573" builtinId="9" hidden="1"/>
    <cellStyle name="Followed Hyperlink" xfId="3575" builtinId="9" hidden="1"/>
    <cellStyle name="Followed Hyperlink" xfId="3577" builtinId="9" hidden="1"/>
    <cellStyle name="Followed Hyperlink" xfId="3579" builtinId="9" hidden="1"/>
    <cellStyle name="Followed Hyperlink" xfId="3581" builtinId="9" hidden="1"/>
    <cellStyle name="Followed Hyperlink" xfId="3583" builtinId="9" hidden="1"/>
    <cellStyle name="Followed Hyperlink" xfId="3585" builtinId="9" hidden="1"/>
    <cellStyle name="Followed Hyperlink" xfId="3587" builtinId="9" hidden="1"/>
    <cellStyle name="Followed Hyperlink" xfId="3589" builtinId="9" hidden="1"/>
    <cellStyle name="Followed Hyperlink" xfId="3591" builtinId="9" hidden="1"/>
    <cellStyle name="Followed Hyperlink" xfId="3593" builtinId="9" hidden="1"/>
    <cellStyle name="Followed Hyperlink" xfId="3595" builtinId="9" hidden="1"/>
    <cellStyle name="Followed Hyperlink" xfId="3597" builtinId="9" hidden="1"/>
    <cellStyle name="Followed Hyperlink" xfId="3599" builtinId="9" hidden="1"/>
    <cellStyle name="Followed Hyperlink" xfId="3601" builtinId="9" hidden="1"/>
    <cellStyle name="Followed Hyperlink" xfId="3603" builtinId="9" hidden="1"/>
    <cellStyle name="Followed Hyperlink" xfId="3605" builtinId="9" hidden="1"/>
    <cellStyle name="Followed Hyperlink" xfId="3607" builtinId="9" hidden="1"/>
    <cellStyle name="Followed Hyperlink" xfId="3609" builtinId="9" hidden="1"/>
    <cellStyle name="Followed Hyperlink" xfId="3611" builtinId="9" hidden="1"/>
    <cellStyle name="Followed Hyperlink" xfId="3613" builtinId="9" hidden="1"/>
    <cellStyle name="Followed Hyperlink" xfId="3615" builtinId="9" hidden="1"/>
    <cellStyle name="Followed Hyperlink" xfId="3617" builtinId="9" hidden="1"/>
    <cellStyle name="Followed Hyperlink" xfId="3619" builtinId="9" hidden="1"/>
    <cellStyle name="Followed Hyperlink" xfId="3621" builtinId="9" hidden="1"/>
    <cellStyle name="Followed Hyperlink" xfId="3623" builtinId="9" hidden="1"/>
    <cellStyle name="Followed Hyperlink" xfId="3625" builtinId="9" hidden="1"/>
    <cellStyle name="Followed Hyperlink" xfId="3627" builtinId="9" hidden="1"/>
    <cellStyle name="Followed Hyperlink" xfId="3629" builtinId="9" hidden="1"/>
    <cellStyle name="Followed Hyperlink" xfId="3631" builtinId="9" hidden="1"/>
    <cellStyle name="Followed Hyperlink" xfId="3633" builtinId="9" hidden="1"/>
    <cellStyle name="Followed Hyperlink" xfId="3635" builtinId="9" hidden="1"/>
    <cellStyle name="Followed Hyperlink" xfId="3637" builtinId="9" hidden="1"/>
    <cellStyle name="Followed Hyperlink" xfId="3639" builtinId="9" hidden="1"/>
    <cellStyle name="Followed Hyperlink" xfId="3641" builtinId="9" hidden="1"/>
    <cellStyle name="Followed Hyperlink" xfId="3643" builtinId="9" hidden="1"/>
    <cellStyle name="Followed Hyperlink" xfId="3645" builtinId="9" hidden="1"/>
    <cellStyle name="Followed Hyperlink" xfId="3647" builtinId="9" hidden="1"/>
    <cellStyle name="Followed Hyperlink" xfId="3649" builtinId="9" hidden="1"/>
    <cellStyle name="Followed Hyperlink" xfId="3651" builtinId="9" hidden="1"/>
    <cellStyle name="Followed Hyperlink" xfId="3653" builtinId="9" hidden="1"/>
    <cellStyle name="Followed Hyperlink" xfId="3655" builtinId="9" hidden="1"/>
    <cellStyle name="Followed Hyperlink" xfId="3657" builtinId="9" hidden="1"/>
    <cellStyle name="Followed Hyperlink" xfId="3659" builtinId="9" hidden="1"/>
    <cellStyle name="Followed Hyperlink" xfId="3661" builtinId="9" hidden="1"/>
    <cellStyle name="Followed Hyperlink" xfId="3663" builtinId="9" hidden="1"/>
    <cellStyle name="Followed Hyperlink" xfId="3665" builtinId="9" hidden="1"/>
    <cellStyle name="Followed Hyperlink" xfId="3667" builtinId="9" hidden="1"/>
    <cellStyle name="Followed Hyperlink" xfId="3669" builtinId="9" hidden="1"/>
    <cellStyle name="Followed Hyperlink" xfId="3671" builtinId="9" hidden="1"/>
    <cellStyle name="Followed Hyperlink" xfId="3673" builtinId="9" hidden="1"/>
    <cellStyle name="Followed Hyperlink" xfId="3675" builtinId="9" hidden="1"/>
    <cellStyle name="Followed Hyperlink" xfId="3677" builtinId="9" hidden="1"/>
    <cellStyle name="Followed Hyperlink" xfId="3679" builtinId="9" hidden="1"/>
    <cellStyle name="Followed Hyperlink" xfId="3681" builtinId="9" hidden="1"/>
    <cellStyle name="Followed Hyperlink" xfId="3683" builtinId="9" hidden="1"/>
    <cellStyle name="Followed Hyperlink" xfId="3685" builtinId="9" hidden="1"/>
    <cellStyle name="Followed Hyperlink" xfId="3687" builtinId="9" hidden="1"/>
    <cellStyle name="Followed Hyperlink" xfId="3689" builtinId="9" hidden="1"/>
    <cellStyle name="Followed Hyperlink" xfId="3691" builtinId="9" hidden="1"/>
    <cellStyle name="Followed Hyperlink" xfId="3693" builtinId="9" hidden="1"/>
    <cellStyle name="Followed Hyperlink" xfId="3695" builtinId="9" hidden="1"/>
    <cellStyle name="Followed Hyperlink" xfId="3697" builtinId="9" hidden="1"/>
    <cellStyle name="Followed Hyperlink" xfId="3699" builtinId="9" hidden="1"/>
    <cellStyle name="Followed Hyperlink" xfId="3701" builtinId="9" hidden="1"/>
    <cellStyle name="Followed Hyperlink" xfId="3703" builtinId="9" hidden="1"/>
    <cellStyle name="Followed Hyperlink" xfId="3705" builtinId="9" hidden="1"/>
    <cellStyle name="Followed Hyperlink" xfId="3707" builtinId="9" hidden="1"/>
    <cellStyle name="Followed Hyperlink" xfId="3709" builtinId="9" hidden="1"/>
    <cellStyle name="Followed Hyperlink" xfId="3711" builtinId="9" hidden="1"/>
    <cellStyle name="Followed Hyperlink" xfId="3713" builtinId="9" hidden="1"/>
    <cellStyle name="Followed Hyperlink" xfId="3715" builtinId="9" hidden="1"/>
    <cellStyle name="Followed Hyperlink" xfId="3717" builtinId="9" hidden="1"/>
    <cellStyle name="Followed Hyperlink" xfId="3719" builtinId="9" hidden="1"/>
    <cellStyle name="Followed Hyperlink" xfId="3721" builtinId="9" hidden="1"/>
    <cellStyle name="Followed Hyperlink" xfId="3723" builtinId="9" hidden="1"/>
    <cellStyle name="Followed Hyperlink" xfId="3725" builtinId="9" hidden="1"/>
    <cellStyle name="Followed Hyperlink" xfId="3727" builtinId="9" hidden="1"/>
    <cellStyle name="Followed Hyperlink" xfId="3729" builtinId="9" hidden="1"/>
    <cellStyle name="Followed Hyperlink" xfId="3731" builtinId="9" hidden="1"/>
    <cellStyle name="Followed Hyperlink" xfId="3733" builtinId="9" hidden="1"/>
    <cellStyle name="Followed Hyperlink" xfId="3735" builtinId="9" hidden="1"/>
    <cellStyle name="Followed Hyperlink" xfId="3737" builtinId="9" hidden="1"/>
    <cellStyle name="Followed Hyperlink" xfId="3739" builtinId="9" hidden="1"/>
    <cellStyle name="Followed Hyperlink" xfId="3741" builtinId="9" hidden="1"/>
    <cellStyle name="Followed Hyperlink" xfId="3743" builtinId="9" hidden="1"/>
    <cellStyle name="Followed Hyperlink" xfId="3745" builtinId="9" hidden="1"/>
    <cellStyle name="Followed Hyperlink" xfId="3747" builtinId="9" hidden="1"/>
    <cellStyle name="Followed Hyperlink" xfId="3749" builtinId="9" hidden="1"/>
    <cellStyle name="Followed Hyperlink" xfId="3751" builtinId="9" hidden="1"/>
    <cellStyle name="Followed Hyperlink" xfId="3753" builtinId="9" hidden="1"/>
    <cellStyle name="Followed Hyperlink" xfId="3755" builtinId="9" hidden="1"/>
    <cellStyle name="Followed Hyperlink" xfId="3757" builtinId="9" hidden="1"/>
    <cellStyle name="Followed Hyperlink" xfId="3759" builtinId="9" hidden="1"/>
    <cellStyle name="Followed Hyperlink" xfId="3761" builtinId="9" hidden="1"/>
    <cellStyle name="Followed Hyperlink" xfId="3763" builtinId="9" hidden="1"/>
    <cellStyle name="Followed Hyperlink" xfId="3765" builtinId="9" hidden="1"/>
    <cellStyle name="Followed Hyperlink" xfId="3767" builtinId="9" hidden="1"/>
    <cellStyle name="Followed Hyperlink" xfId="3769" builtinId="9" hidden="1"/>
    <cellStyle name="Followed Hyperlink" xfId="3771" builtinId="9" hidden="1"/>
    <cellStyle name="Followed Hyperlink" xfId="3773" builtinId="9" hidden="1"/>
    <cellStyle name="Followed Hyperlink" xfId="3775" builtinId="9" hidden="1"/>
    <cellStyle name="Followed Hyperlink" xfId="3777" builtinId="9" hidden="1"/>
    <cellStyle name="Followed Hyperlink" xfId="3779" builtinId="9" hidden="1"/>
    <cellStyle name="Followed Hyperlink" xfId="3781" builtinId="9" hidden="1"/>
    <cellStyle name="Followed Hyperlink" xfId="3783" builtinId="9" hidden="1"/>
    <cellStyle name="Followed Hyperlink" xfId="3785" builtinId="9" hidden="1"/>
    <cellStyle name="Followed Hyperlink" xfId="3787" builtinId="9" hidden="1"/>
    <cellStyle name="Followed Hyperlink" xfId="3789" builtinId="9" hidden="1"/>
    <cellStyle name="Followed Hyperlink" xfId="3791" builtinId="9" hidden="1"/>
    <cellStyle name="Followed Hyperlink" xfId="3793" builtinId="9" hidden="1"/>
    <cellStyle name="Followed Hyperlink" xfId="3795" builtinId="9" hidden="1"/>
    <cellStyle name="Followed Hyperlink" xfId="3797" builtinId="9" hidden="1"/>
    <cellStyle name="Followed Hyperlink" xfId="3799" builtinId="9" hidden="1"/>
    <cellStyle name="Followed Hyperlink" xfId="3801" builtinId="9" hidden="1"/>
    <cellStyle name="Followed Hyperlink" xfId="3803" builtinId="9" hidden="1"/>
    <cellStyle name="Followed Hyperlink" xfId="3805" builtinId="9" hidden="1"/>
    <cellStyle name="Followed Hyperlink" xfId="3807" builtinId="9" hidden="1"/>
    <cellStyle name="Followed Hyperlink" xfId="3809" builtinId="9" hidden="1"/>
    <cellStyle name="Followed Hyperlink" xfId="3811" builtinId="9" hidden="1"/>
    <cellStyle name="Followed Hyperlink" xfId="3813" builtinId="9" hidden="1"/>
    <cellStyle name="Followed Hyperlink" xfId="3815" builtinId="9" hidden="1"/>
    <cellStyle name="Followed Hyperlink" xfId="3817" builtinId="9" hidden="1"/>
    <cellStyle name="Followed Hyperlink" xfId="3819" builtinId="9" hidden="1"/>
    <cellStyle name="Followed Hyperlink" xfId="3821" builtinId="9" hidden="1"/>
    <cellStyle name="Followed Hyperlink" xfId="3823" builtinId="9" hidden="1"/>
    <cellStyle name="Followed Hyperlink" xfId="3825" builtinId="9" hidden="1"/>
    <cellStyle name="Followed Hyperlink" xfId="3827" builtinId="9" hidden="1"/>
    <cellStyle name="Followed Hyperlink" xfId="3829" builtinId="9" hidden="1"/>
    <cellStyle name="Followed Hyperlink" xfId="3831" builtinId="9" hidden="1"/>
    <cellStyle name="Followed Hyperlink" xfId="3833" builtinId="9" hidden="1"/>
    <cellStyle name="Followed Hyperlink" xfId="3835" builtinId="9" hidden="1"/>
    <cellStyle name="Followed Hyperlink" xfId="3837" builtinId="9" hidden="1"/>
    <cellStyle name="Followed Hyperlink" xfId="3839" builtinId="9" hidden="1"/>
    <cellStyle name="Followed Hyperlink" xfId="3841" builtinId="9" hidden="1"/>
    <cellStyle name="Followed Hyperlink" xfId="3843" builtinId="9" hidden="1"/>
    <cellStyle name="Followed Hyperlink" xfId="3845" builtinId="9" hidden="1"/>
    <cellStyle name="Followed Hyperlink" xfId="3847" builtinId="9" hidden="1"/>
    <cellStyle name="Followed Hyperlink" xfId="3849" builtinId="9" hidden="1"/>
    <cellStyle name="Followed Hyperlink" xfId="3851" builtinId="9" hidden="1"/>
    <cellStyle name="Followed Hyperlink" xfId="3853" builtinId="9" hidden="1"/>
    <cellStyle name="Followed Hyperlink" xfId="3855" builtinId="9" hidden="1"/>
    <cellStyle name="Followed Hyperlink" xfId="3857" builtinId="9" hidden="1"/>
    <cellStyle name="Followed Hyperlink" xfId="3859" builtinId="9" hidden="1"/>
    <cellStyle name="Followed Hyperlink" xfId="3861" builtinId="9" hidden="1"/>
    <cellStyle name="Followed Hyperlink" xfId="3863" builtinId="9" hidden="1"/>
    <cellStyle name="Followed Hyperlink" xfId="3865" builtinId="9" hidden="1"/>
    <cellStyle name="Followed Hyperlink" xfId="3867" builtinId="9" hidden="1"/>
    <cellStyle name="Followed Hyperlink" xfId="3869" builtinId="9" hidden="1"/>
    <cellStyle name="Followed Hyperlink" xfId="3871" builtinId="9" hidden="1"/>
    <cellStyle name="Followed Hyperlink" xfId="3873" builtinId="9" hidden="1"/>
    <cellStyle name="Followed Hyperlink" xfId="3875" builtinId="9" hidden="1"/>
    <cellStyle name="Followed Hyperlink" xfId="3877" builtinId="9" hidden="1"/>
    <cellStyle name="Followed Hyperlink" xfId="3879" builtinId="9" hidden="1"/>
    <cellStyle name="Followed Hyperlink" xfId="3881" builtinId="9" hidden="1"/>
    <cellStyle name="Followed Hyperlink" xfId="3883" builtinId="9" hidden="1"/>
    <cellStyle name="Followed Hyperlink" xfId="3885" builtinId="9" hidden="1"/>
    <cellStyle name="Followed Hyperlink" xfId="3887" builtinId="9" hidden="1"/>
    <cellStyle name="Followed Hyperlink" xfId="3889" builtinId="9" hidden="1"/>
    <cellStyle name="Followed Hyperlink" xfId="3891" builtinId="9" hidden="1"/>
    <cellStyle name="Followed Hyperlink" xfId="3893" builtinId="9" hidden="1"/>
    <cellStyle name="Followed Hyperlink" xfId="3895" builtinId="9" hidden="1"/>
    <cellStyle name="Followed Hyperlink" xfId="3897" builtinId="9" hidden="1"/>
    <cellStyle name="Followed Hyperlink" xfId="3899" builtinId="9" hidden="1"/>
    <cellStyle name="Followed Hyperlink" xfId="3901" builtinId="9" hidden="1"/>
    <cellStyle name="Followed Hyperlink" xfId="3903" builtinId="9" hidden="1"/>
    <cellStyle name="Followed Hyperlink" xfId="3905" builtinId="9" hidden="1"/>
    <cellStyle name="Followed Hyperlink" xfId="3907" builtinId="9" hidden="1"/>
    <cellStyle name="Followed Hyperlink" xfId="3909" builtinId="9" hidden="1"/>
    <cellStyle name="Followed Hyperlink" xfId="3911" builtinId="9" hidden="1"/>
    <cellStyle name="Followed Hyperlink" xfId="3913" builtinId="9" hidden="1"/>
    <cellStyle name="Followed Hyperlink" xfId="3915" builtinId="9" hidden="1"/>
    <cellStyle name="Followed Hyperlink" xfId="3917" builtinId="9" hidden="1"/>
    <cellStyle name="Followed Hyperlink" xfId="3919" builtinId="9" hidden="1"/>
    <cellStyle name="Followed Hyperlink" xfId="3921" builtinId="9" hidden="1"/>
    <cellStyle name="Followed Hyperlink" xfId="3923" builtinId="9" hidden="1"/>
    <cellStyle name="Followed Hyperlink" xfId="3925" builtinId="9" hidden="1"/>
    <cellStyle name="Followed Hyperlink" xfId="3927" builtinId="9" hidden="1"/>
    <cellStyle name="Followed Hyperlink" xfId="3929" builtinId="9" hidden="1"/>
    <cellStyle name="Followed Hyperlink" xfId="3931" builtinId="9" hidden="1"/>
    <cellStyle name="Followed Hyperlink" xfId="3933" builtinId="9" hidden="1"/>
    <cellStyle name="Followed Hyperlink" xfId="3935" builtinId="9" hidden="1"/>
    <cellStyle name="Followed Hyperlink" xfId="3937" builtinId="9" hidden="1"/>
    <cellStyle name="Followed Hyperlink" xfId="3939" builtinId="9" hidden="1"/>
    <cellStyle name="Followed Hyperlink" xfId="3941" builtinId="9" hidden="1"/>
    <cellStyle name="Followed Hyperlink" xfId="3943" builtinId="9" hidden="1"/>
    <cellStyle name="Followed Hyperlink" xfId="3945" builtinId="9" hidden="1"/>
    <cellStyle name="Followed Hyperlink" xfId="3947" builtinId="9" hidden="1"/>
    <cellStyle name="Followed Hyperlink" xfId="3949" builtinId="9" hidden="1"/>
    <cellStyle name="Followed Hyperlink" xfId="3951" builtinId="9" hidden="1"/>
    <cellStyle name="Followed Hyperlink" xfId="3953" builtinId="9" hidden="1"/>
    <cellStyle name="Followed Hyperlink" xfId="3955" builtinId="9" hidden="1"/>
    <cellStyle name="Followed Hyperlink" xfId="3957" builtinId="9" hidden="1"/>
    <cellStyle name="Followed Hyperlink" xfId="3959" builtinId="9" hidden="1"/>
    <cellStyle name="Followed Hyperlink" xfId="3961" builtinId="9" hidden="1"/>
    <cellStyle name="Followed Hyperlink" xfId="3963" builtinId="9" hidden="1"/>
    <cellStyle name="Followed Hyperlink" xfId="3965" builtinId="9" hidden="1"/>
    <cellStyle name="Followed Hyperlink" xfId="3967" builtinId="9" hidden="1"/>
    <cellStyle name="Followed Hyperlink" xfId="3969" builtinId="9" hidden="1"/>
    <cellStyle name="Followed Hyperlink" xfId="3971" builtinId="9" hidden="1"/>
    <cellStyle name="Followed Hyperlink" xfId="3973" builtinId="9" hidden="1"/>
    <cellStyle name="Followed Hyperlink" xfId="3975" builtinId="9" hidden="1"/>
    <cellStyle name="Followed Hyperlink" xfId="3977" builtinId="9" hidden="1"/>
    <cellStyle name="Followed Hyperlink" xfId="3979" builtinId="9" hidden="1"/>
    <cellStyle name="Followed Hyperlink" xfId="3981" builtinId="9" hidden="1"/>
    <cellStyle name="Followed Hyperlink" xfId="3983" builtinId="9" hidden="1"/>
    <cellStyle name="Followed Hyperlink" xfId="3985" builtinId="9" hidden="1"/>
    <cellStyle name="Followed Hyperlink" xfId="3987" builtinId="9" hidden="1"/>
    <cellStyle name="Followed Hyperlink" xfId="3989" builtinId="9" hidden="1"/>
    <cellStyle name="Followed Hyperlink" xfId="3991" builtinId="9" hidden="1"/>
    <cellStyle name="Followed Hyperlink" xfId="3993" builtinId="9" hidden="1"/>
    <cellStyle name="Followed Hyperlink" xfId="3995" builtinId="9" hidden="1"/>
    <cellStyle name="Followed Hyperlink" xfId="3997" builtinId="9" hidden="1"/>
    <cellStyle name="Followed Hyperlink" xfId="3999" builtinId="9" hidden="1"/>
    <cellStyle name="Followed Hyperlink" xfId="4001" builtinId="9" hidden="1"/>
    <cellStyle name="Followed Hyperlink" xfId="4003" builtinId="9" hidden="1"/>
    <cellStyle name="Followed Hyperlink" xfId="4005" builtinId="9" hidden="1"/>
    <cellStyle name="Followed Hyperlink" xfId="4007" builtinId="9" hidden="1"/>
    <cellStyle name="Followed Hyperlink" xfId="4009" builtinId="9" hidden="1"/>
    <cellStyle name="Followed Hyperlink" xfId="4011" builtinId="9" hidden="1"/>
    <cellStyle name="Followed Hyperlink" xfId="4013" builtinId="9" hidden="1"/>
    <cellStyle name="Followed Hyperlink" xfId="4015" builtinId="9" hidden="1"/>
    <cellStyle name="Followed Hyperlink" xfId="4017" builtinId="9" hidden="1"/>
    <cellStyle name="Followed Hyperlink" xfId="4019" builtinId="9" hidden="1"/>
    <cellStyle name="Followed Hyperlink" xfId="4021" builtinId="9" hidden="1"/>
    <cellStyle name="Followed Hyperlink" xfId="4023" builtinId="9" hidden="1"/>
    <cellStyle name="Followed Hyperlink" xfId="4025" builtinId="9" hidden="1"/>
    <cellStyle name="Followed Hyperlink" xfId="4027" builtinId="9" hidden="1"/>
    <cellStyle name="Followed Hyperlink" xfId="4029" builtinId="9" hidden="1"/>
    <cellStyle name="Followed Hyperlink" xfId="4031" builtinId="9" hidden="1"/>
    <cellStyle name="Followed Hyperlink" xfId="4033" builtinId="9" hidden="1"/>
    <cellStyle name="Followed Hyperlink" xfId="4035" builtinId="9" hidden="1"/>
    <cellStyle name="Followed Hyperlink" xfId="4037" builtinId="9" hidden="1"/>
    <cellStyle name="Followed Hyperlink" xfId="4039" builtinId="9" hidden="1"/>
    <cellStyle name="Followed Hyperlink" xfId="4041" builtinId="9" hidden="1"/>
    <cellStyle name="Followed Hyperlink" xfId="4043" builtinId="9" hidden="1"/>
    <cellStyle name="Followed Hyperlink" xfId="4045" builtinId="9" hidden="1"/>
    <cellStyle name="Followed Hyperlink" xfId="4047" builtinId="9" hidden="1"/>
    <cellStyle name="Followed Hyperlink" xfId="4049" builtinId="9" hidden="1"/>
    <cellStyle name="Followed Hyperlink" xfId="4051" builtinId="9" hidden="1"/>
    <cellStyle name="Followed Hyperlink" xfId="4053" builtinId="9" hidden="1"/>
    <cellStyle name="Followed Hyperlink" xfId="4055" builtinId="9" hidden="1"/>
    <cellStyle name="Followed Hyperlink" xfId="4057" builtinId="9" hidden="1"/>
    <cellStyle name="Followed Hyperlink" xfId="4059" builtinId="9" hidden="1"/>
    <cellStyle name="Followed Hyperlink" xfId="4061" builtinId="9" hidden="1"/>
    <cellStyle name="Followed Hyperlink" xfId="4063" builtinId="9" hidden="1"/>
    <cellStyle name="Followed Hyperlink" xfId="4065" builtinId="9" hidden="1"/>
    <cellStyle name="Followed Hyperlink" xfId="4067" builtinId="9" hidden="1"/>
    <cellStyle name="Followed Hyperlink" xfId="4069" builtinId="9" hidden="1"/>
    <cellStyle name="Followed Hyperlink" xfId="4071" builtinId="9" hidden="1"/>
    <cellStyle name="Followed Hyperlink" xfId="4073" builtinId="9" hidden="1"/>
    <cellStyle name="Followed Hyperlink" xfId="4075" builtinId="9" hidden="1"/>
    <cellStyle name="Followed Hyperlink" xfId="4077" builtinId="9" hidden="1"/>
    <cellStyle name="Followed Hyperlink" xfId="4079" builtinId="9" hidden="1"/>
    <cellStyle name="Followed Hyperlink" xfId="4081" builtinId="9" hidden="1"/>
    <cellStyle name="Followed Hyperlink" xfId="4083" builtinId="9" hidden="1"/>
    <cellStyle name="Followed Hyperlink" xfId="4085" builtinId="9" hidden="1"/>
    <cellStyle name="Followed Hyperlink" xfId="4087" builtinId="9" hidden="1"/>
    <cellStyle name="Followed Hyperlink" xfId="4089" builtinId="9" hidden="1"/>
    <cellStyle name="Followed Hyperlink" xfId="4091" builtinId="9" hidden="1"/>
    <cellStyle name="Followed Hyperlink" xfId="4093" builtinId="9" hidden="1"/>
    <cellStyle name="Followed Hyperlink" xfId="4095" builtinId="9" hidden="1"/>
    <cellStyle name="Followed Hyperlink" xfId="4097" builtinId="9" hidden="1"/>
    <cellStyle name="Followed Hyperlink" xfId="4099" builtinId="9" hidden="1"/>
    <cellStyle name="Followed Hyperlink" xfId="4101" builtinId="9" hidden="1"/>
    <cellStyle name="Followed Hyperlink" xfId="4103" builtinId="9" hidden="1"/>
    <cellStyle name="Followed Hyperlink" xfId="4105" builtinId="9" hidden="1"/>
    <cellStyle name="Followed Hyperlink" xfId="4107" builtinId="9" hidden="1"/>
    <cellStyle name="Followed Hyperlink" xfId="4109" builtinId="9" hidden="1"/>
    <cellStyle name="Followed Hyperlink" xfId="4111" builtinId="9" hidden="1"/>
    <cellStyle name="Followed Hyperlink" xfId="4113" builtinId="9" hidden="1"/>
    <cellStyle name="Followed Hyperlink" xfId="4115" builtinId="9" hidden="1"/>
    <cellStyle name="Followed Hyperlink" xfId="4117" builtinId="9" hidden="1"/>
    <cellStyle name="Followed Hyperlink" xfId="4119" builtinId="9" hidden="1"/>
    <cellStyle name="Followed Hyperlink" xfId="4121" builtinId="9" hidden="1"/>
    <cellStyle name="Followed Hyperlink" xfId="4123" builtinId="9" hidden="1"/>
    <cellStyle name="Followed Hyperlink" xfId="4125" builtinId="9" hidden="1"/>
    <cellStyle name="Followed Hyperlink" xfId="4127" builtinId="9" hidden="1"/>
    <cellStyle name="Followed Hyperlink" xfId="4129" builtinId="9" hidden="1"/>
    <cellStyle name="Followed Hyperlink" xfId="4131" builtinId="9" hidden="1"/>
    <cellStyle name="Followed Hyperlink" xfId="4133" builtinId="9" hidden="1"/>
    <cellStyle name="Followed Hyperlink" xfId="4135" builtinId="9" hidden="1"/>
    <cellStyle name="Followed Hyperlink" xfId="4137" builtinId="9" hidden="1"/>
    <cellStyle name="Followed Hyperlink" xfId="4139" builtinId="9" hidden="1"/>
    <cellStyle name="Followed Hyperlink" xfId="4141" builtinId="9" hidden="1"/>
    <cellStyle name="Followed Hyperlink" xfId="4143" builtinId="9" hidden="1"/>
    <cellStyle name="Followed Hyperlink" xfId="4145" builtinId="9" hidden="1"/>
    <cellStyle name="Followed Hyperlink" xfId="4147" builtinId="9" hidden="1"/>
    <cellStyle name="Followed Hyperlink" xfId="4149" builtinId="9" hidden="1"/>
    <cellStyle name="Followed Hyperlink" xfId="4151" builtinId="9" hidden="1"/>
    <cellStyle name="Followed Hyperlink" xfId="4153" builtinId="9" hidden="1"/>
    <cellStyle name="Followed Hyperlink" xfId="4155" builtinId="9" hidden="1"/>
    <cellStyle name="Followed Hyperlink" xfId="4157" builtinId="9" hidden="1"/>
    <cellStyle name="Followed Hyperlink" xfId="4159" builtinId="9" hidden="1"/>
    <cellStyle name="Followed Hyperlink" xfId="4161" builtinId="9" hidden="1"/>
    <cellStyle name="Followed Hyperlink" xfId="4163" builtinId="9" hidden="1"/>
    <cellStyle name="Followed Hyperlink" xfId="4165" builtinId="9" hidden="1"/>
    <cellStyle name="Followed Hyperlink" xfId="4167" builtinId="9" hidden="1"/>
    <cellStyle name="Followed Hyperlink" xfId="4169" builtinId="9" hidden="1"/>
    <cellStyle name="Followed Hyperlink" xfId="4171" builtinId="9" hidden="1"/>
    <cellStyle name="Followed Hyperlink" xfId="4173" builtinId="9" hidden="1"/>
    <cellStyle name="Followed Hyperlink" xfId="4175" builtinId="9" hidden="1"/>
    <cellStyle name="Followed Hyperlink" xfId="4177" builtinId="9" hidden="1"/>
    <cellStyle name="Followed Hyperlink" xfId="4179" builtinId="9" hidden="1"/>
    <cellStyle name="Followed Hyperlink" xfId="4181" builtinId="9" hidden="1"/>
    <cellStyle name="Followed Hyperlink" xfId="4183" builtinId="9" hidden="1"/>
    <cellStyle name="Followed Hyperlink" xfId="4185" builtinId="9" hidden="1"/>
    <cellStyle name="Followed Hyperlink" xfId="4187" builtinId="9" hidden="1"/>
    <cellStyle name="Followed Hyperlink" xfId="4189" builtinId="9" hidden="1"/>
    <cellStyle name="Followed Hyperlink" xfId="4191" builtinId="9" hidden="1"/>
    <cellStyle name="Followed Hyperlink" xfId="4193" builtinId="9" hidden="1"/>
    <cellStyle name="Followed Hyperlink" xfId="4195" builtinId="9" hidden="1"/>
    <cellStyle name="Followed Hyperlink" xfId="4197" builtinId="9" hidden="1"/>
    <cellStyle name="Followed Hyperlink" xfId="4199" builtinId="9" hidden="1"/>
    <cellStyle name="Followed Hyperlink" xfId="4201" builtinId="9" hidden="1"/>
    <cellStyle name="Followed Hyperlink" xfId="4203" builtinId="9" hidden="1"/>
    <cellStyle name="Followed Hyperlink" xfId="4205" builtinId="9" hidden="1"/>
    <cellStyle name="Followed Hyperlink" xfId="4207" builtinId="9" hidden="1"/>
    <cellStyle name="Followed Hyperlink" xfId="4209" builtinId="9" hidden="1"/>
    <cellStyle name="Followed Hyperlink" xfId="4211" builtinId="9" hidden="1"/>
    <cellStyle name="Followed Hyperlink" xfId="4213" builtinId="9" hidden="1"/>
    <cellStyle name="Followed Hyperlink" xfId="4215" builtinId="9" hidden="1"/>
    <cellStyle name="Followed Hyperlink" xfId="4217" builtinId="9" hidden="1"/>
    <cellStyle name="Followed Hyperlink" xfId="4219" builtinId="9" hidden="1"/>
    <cellStyle name="Followed Hyperlink" xfId="4221" builtinId="9" hidden="1"/>
    <cellStyle name="Followed Hyperlink" xfId="4223" builtinId="9" hidden="1"/>
    <cellStyle name="Followed Hyperlink" xfId="4225" builtinId="9" hidden="1"/>
    <cellStyle name="Followed Hyperlink" xfId="4227" builtinId="9" hidden="1"/>
    <cellStyle name="Followed Hyperlink" xfId="4229" builtinId="9" hidden="1"/>
    <cellStyle name="Followed Hyperlink" xfId="4231" builtinId="9" hidden="1"/>
    <cellStyle name="Followed Hyperlink" xfId="4233" builtinId="9" hidden="1"/>
    <cellStyle name="Followed Hyperlink" xfId="4235" builtinId="9" hidden="1"/>
    <cellStyle name="Followed Hyperlink" xfId="4237" builtinId="9" hidden="1"/>
    <cellStyle name="Followed Hyperlink" xfId="4239" builtinId="9" hidden="1"/>
    <cellStyle name="Followed Hyperlink" xfId="4241" builtinId="9" hidden="1"/>
    <cellStyle name="Followed Hyperlink" xfId="4243" builtinId="9" hidden="1"/>
    <cellStyle name="Followed Hyperlink" xfId="4245" builtinId="9" hidden="1"/>
    <cellStyle name="Followed Hyperlink" xfId="4247" builtinId="9" hidden="1"/>
    <cellStyle name="Followed Hyperlink" xfId="4249" builtinId="9" hidden="1"/>
    <cellStyle name="Followed Hyperlink" xfId="4251" builtinId="9" hidden="1"/>
    <cellStyle name="Followed Hyperlink" xfId="4253" builtinId="9" hidden="1"/>
    <cellStyle name="Followed Hyperlink" xfId="4255" builtinId="9" hidden="1"/>
    <cellStyle name="Followed Hyperlink" xfId="4257" builtinId="9" hidden="1"/>
    <cellStyle name="Followed Hyperlink" xfId="4259" builtinId="9" hidden="1"/>
    <cellStyle name="Followed Hyperlink" xfId="4261" builtinId="9" hidden="1"/>
    <cellStyle name="Followed Hyperlink" xfId="4263" builtinId="9" hidden="1"/>
    <cellStyle name="Followed Hyperlink" xfId="4265" builtinId="9" hidden="1"/>
    <cellStyle name="Followed Hyperlink" xfId="4267" builtinId="9" hidden="1"/>
    <cellStyle name="Followed Hyperlink" xfId="4269" builtinId="9" hidden="1"/>
    <cellStyle name="Followed Hyperlink" xfId="4271" builtinId="9" hidden="1"/>
    <cellStyle name="Followed Hyperlink" xfId="4273" builtinId="9" hidden="1"/>
    <cellStyle name="Followed Hyperlink" xfId="4275" builtinId="9" hidden="1"/>
    <cellStyle name="Followed Hyperlink" xfId="4277" builtinId="9" hidden="1"/>
    <cellStyle name="Followed Hyperlink" xfId="4279" builtinId="9" hidden="1"/>
    <cellStyle name="Followed Hyperlink" xfId="4281" builtinId="9" hidden="1"/>
    <cellStyle name="Followed Hyperlink" xfId="4283" builtinId="9" hidden="1"/>
    <cellStyle name="Followed Hyperlink" xfId="4285" builtinId="9" hidden="1"/>
    <cellStyle name="Followed Hyperlink" xfId="4287" builtinId="9" hidden="1"/>
    <cellStyle name="Followed Hyperlink" xfId="4289" builtinId="9" hidden="1"/>
    <cellStyle name="Followed Hyperlink" xfId="4291" builtinId="9" hidden="1"/>
    <cellStyle name="Followed Hyperlink" xfId="4293" builtinId="9" hidden="1"/>
    <cellStyle name="Followed Hyperlink" xfId="4295" builtinId="9" hidden="1"/>
    <cellStyle name="Followed Hyperlink" xfId="4297" builtinId="9" hidden="1"/>
    <cellStyle name="Followed Hyperlink" xfId="4299" builtinId="9" hidden="1"/>
    <cellStyle name="Followed Hyperlink" xfId="4301" builtinId="9" hidden="1"/>
    <cellStyle name="Followed Hyperlink" xfId="4303" builtinId="9" hidden="1"/>
    <cellStyle name="Followed Hyperlink" xfId="4305" builtinId="9" hidden="1"/>
    <cellStyle name="Followed Hyperlink" xfId="4307" builtinId="9" hidden="1"/>
    <cellStyle name="Followed Hyperlink" xfId="4309" builtinId="9" hidden="1"/>
    <cellStyle name="Followed Hyperlink" xfId="4311" builtinId="9" hidden="1"/>
    <cellStyle name="Followed Hyperlink" xfId="4313" builtinId="9" hidden="1"/>
    <cellStyle name="Followed Hyperlink" xfId="4315" builtinId="9" hidden="1"/>
    <cellStyle name="Followed Hyperlink" xfId="4317" builtinId="9" hidden="1"/>
    <cellStyle name="Followed Hyperlink" xfId="4319" builtinId="9" hidden="1"/>
    <cellStyle name="Followed Hyperlink" xfId="4321" builtinId="9" hidden="1"/>
    <cellStyle name="Followed Hyperlink" xfId="4323" builtinId="9" hidden="1"/>
    <cellStyle name="Followed Hyperlink" xfId="4325" builtinId="9" hidden="1"/>
    <cellStyle name="Followed Hyperlink" xfId="4327" builtinId="9" hidden="1"/>
    <cellStyle name="Followed Hyperlink" xfId="4329" builtinId="9" hidden="1"/>
    <cellStyle name="Followed Hyperlink" xfId="4331" builtinId="9" hidden="1"/>
    <cellStyle name="Followed Hyperlink" xfId="4333" builtinId="9" hidden="1"/>
    <cellStyle name="Followed Hyperlink" xfId="4335" builtinId="9" hidden="1"/>
    <cellStyle name="Followed Hyperlink" xfId="4337" builtinId="9" hidden="1"/>
    <cellStyle name="Followed Hyperlink" xfId="4339" builtinId="9" hidden="1"/>
    <cellStyle name="Followed Hyperlink" xfId="4341" builtinId="9" hidden="1"/>
    <cellStyle name="Followed Hyperlink" xfId="4343" builtinId="9" hidden="1"/>
    <cellStyle name="Followed Hyperlink" xfId="4345" builtinId="9" hidden="1"/>
    <cellStyle name="Followed Hyperlink" xfId="4347" builtinId="9" hidden="1"/>
    <cellStyle name="Followed Hyperlink" xfId="4349" builtinId="9" hidden="1"/>
    <cellStyle name="Followed Hyperlink" xfId="4351" builtinId="9" hidden="1"/>
    <cellStyle name="Followed Hyperlink" xfId="4353" builtinId="9" hidden="1"/>
    <cellStyle name="Followed Hyperlink" xfId="4355" builtinId="9" hidden="1"/>
    <cellStyle name="Followed Hyperlink" xfId="4357" builtinId="9" hidden="1"/>
    <cellStyle name="Followed Hyperlink" xfId="4359" builtinId="9" hidden="1"/>
    <cellStyle name="Followed Hyperlink" xfId="4361" builtinId="9" hidden="1"/>
    <cellStyle name="Followed Hyperlink" xfId="4363" builtinId="9" hidden="1"/>
    <cellStyle name="Followed Hyperlink" xfId="4365" builtinId="9" hidden="1"/>
    <cellStyle name="Followed Hyperlink" xfId="4367" builtinId="9" hidden="1"/>
    <cellStyle name="Followed Hyperlink" xfId="4369" builtinId="9" hidden="1"/>
    <cellStyle name="Followed Hyperlink" xfId="4371" builtinId="9" hidden="1"/>
    <cellStyle name="Followed Hyperlink" xfId="4373" builtinId="9" hidden="1"/>
    <cellStyle name="Followed Hyperlink" xfId="4375" builtinId="9" hidden="1"/>
    <cellStyle name="Followed Hyperlink" xfId="4377" builtinId="9" hidden="1"/>
    <cellStyle name="Followed Hyperlink" xfId="4379" builtinId="9" hidden="1"/>
    <cellStyle name="Followed Hyperlink" xfId="4381" builtinId="9" hidden="1"/>
    <cellStyle name="Followed Hyperlink" xfId="4383" builtinId="9" hidden="1"/>
    <cellStyle name="Followed Hyperlink" xfId="4385" builtinId="9" hidden="1"/>
    <cellStyle name="Followed Hyperlink" xfId="4387" builtinId="9" hidden="1"/>
    <cellStyle name="Followed Hyperlink" xfId="4389" builtinId="9" hidden="1"/>
    <cellStyle name="Followed Hyperlink" xfId="4391" builtinId="9" hidden="1"/>
    <cellStyle name="Followed Hyperlink" xfId="4393" builtinId="9" hidden="1"/>
    <cellStyle name="Followed Hyperlink" xfId="4395" builtinId="9" hidden="1"/>
    <cellStyle name="Followed Hyperlink" xfId="4397" builtinId="9" hidden="1"/>
    <cellStyle name="Followed Hyperlink" xfId="4399" builtinId="9" hidden="1"/>
    <cellStyle name="Followed Hyperlink" xfId="4401" builtinId="9" hidden="1"/>
    <cellStyle name="Followed Hyperlink" xfId="4403" builtinId="9" hidden="1"/>
    <cellStyle name="Followed Hyperlink" xfId="4405" builtinId="9" hidden="1"/>
    <cellStyle name="Followed Hyperlink" xfId="4407" builtinId="9" hidden="1"/>
    <cellStyle name="Followed Hyperlink" xfId="4409" builtinId="9" hidden="1"/>
    <cellStyle name="Followed Hyperlink" xfId="4411" builtinId="9" hidden="1"/>
    <cellStyle name="Followed Hyperlink" xfId="4413" builtinId="9" hidden="1"/>
    <cellStyle name="Followed Hyperlink" xfId="4415" builtinId="9" hidden="1"/>
    <cellStyle name="Followed Hyperlink" xfId="4417" builtinId="9" hidden="1"/>
    <cellStyle name="Followed Hyperlink" xfId="4419" builtinId="9" hidden="1"/>
    <cellStyle name="Followed Hyperlink" xfId="4421" builtinId="9" hidden="1"/>
    <cellStyle name="Followed Hyperlink" xfId="4423" builtinId="9" hidden="1"/>
    <cellStyle name="Followed Hyperlink" xfId="4425" builtinId="9" hidden="1"/>
    <cellStyle name="Followed Hyperlink" xfId="4427" builtinId="9" hidden="1"/>
    <cellStyle name="Followed Hyperlink" xfId="4429" builtinId="9" hidden="1"/>
    <cellStyle name="Followed Hyperlink" xfId="4431" builtinId="9" hidden="1"/>
    <cellStyle name="Followed Hyperlink" xfId="4433" builtinId="9" hidden="1"/>
    <cellStyle name="Followed Hyperlink" xfId="4435" builtinId="9" hidden="1"/>
    <cellStyle name="Followed Hyperlink" xfId="4437" builtinId="9" hidden="1"/>
    <cellStyle name="Followed Hyperlink" xfId="4439" builtinId="9" hidden="1"/>
    <cellStyle name="Followed Hyperlink" xfId="4441" builtinId="9" hidden="1"/>
    <cellStyle name="Followed Hyperlink" xfId="4443" builtinId="9" hidden="1"/>
    <cellStyle name="Followed Hyperlink" xfId="4445" builtinId="9" hidden="1"/>
    <cellStyle name="Followed Hyperlink" xfId="4447" builtinId="9" hidden="1"/>
    <cellStyle name="Followed Hyperlink" xfId="4449" builtinId="9" hidden="1"/>
    <cellStyle name="Followed Hyperlink" xfId="4451" builtinId="9" hidden="1"/>
    <cellStyle name="Followed Hyperlink" xfId="4453" builtinId="9" hidden="1"/>
    <cellStyle name="Followed Hyperlink" xfId="4455" builtinId="9" hidden="1"/>
    <cellStyle name="Followed Hyperlink" xfId="4457" builtinId="9" hidden="1"/>
    <cellStyle name="Followed Hyperlink" xfId="4459" builtinId="9" hidden="1"/>
    <cellStyle name="Followed Hyperlink" xfId="4461" builtinId="9" hidden="1"/>
    <cellStyle name="Followed Hyperlink" xfId="4463" builtinId="9" hidden="1"/>
    <cellStyle name="Followed Hyperlink" xfId="4465" builtinId="9" hidden="1"/>
    <cellStyle name="Followed Hyperlink" xfId="4467" builtinId="9" hidden="1"/>
    <cellStyle name="Followed Hyperlink" xfId="4469" builtinId="9" hidden="1"/>
    <cellStyle name="Followed Hyperlink" xfId="4471" builtinId="9" hidden="1"/>
    <cellStyle name="Followed Hyperlink" xfId="4473" builtinId="9" hidden="1"/>
    <cellStyle name="Followed Hyperlink" xfId="4475" builtinId="9" hidden="1"/>
    <cellStyle name="Followed Hyperlink" xfId="4477" builtinId="9" hidden="1"/>
    <cellStyle name="Followed Hyperlink" xfId="4479" builtinId="9" hidden="1"/>
    <cellStyle name="Followed Hyperlink" xfId="4481" builtinId="9" hidden="1"/>
    <cellStyle name="Followed Hyperlink" xfId="4483" builtinId="9" hidden="1"/>
    <cellStyle name="Followed Hyperlink" xfId="4485" builtinId="9" hidden="1"/>
    <cellStyle name="Followed Hyperlink" xfId="4487" builtinId="9" hidden="1"/>
    <cellStyle name="Followed Hyperlink" xfId="4489" builtinId="9" hidden="1"/>
    <cellStyle name="Followed Hyperlink" xfId="4491" builtinId="9" hidden="1"/>
    <cellStyle name="Followed Hyperlink" xfId="4493" builtinId="9" hidden="1"/>
    <cellStyle name="Followed Hyperlink" xfId="4495" builtinId="9" hidden="1"/>
    <cellStyle name="Followed Hyperlink" xfId="4497" builtinId="9" hidden="1"/>
    <cellStyle name="Followed Hyperlink" xfId="4499" builtinId="9" hidden="1"/>
    <cellStyle name="Followed Hyperlink" xfId="4501" builtinId="9" hidden="1"/>
    <cellStyle name="Followed Hyperlink" xfId="4503" builtinId="9" hidden="1"/>
    <cellStyle name="Followed Hyperlink" xfId="4505" builtinId="9" hidden="1"/>
    <cellStyle name="Followed Hyperlink" xfId="4507" builtinId="9" hidden="1"/>
    <cellStyle name="Followed Hyperlink" xfId="4509" builtinId="9" hidden="1"/>
    <cellStyle name="Followed Hyperlink" xfId="4511" builtinId="9" hidden="1"/>
    <cellStyle name="Followed Hyperlink" xfId="4513" builtinId="9" hidden="1"/>
    <cellStyle name="Followed Hyperlink" xfId="4515" builtinId="9" hidden="1"/>
    <cellStyle name="Followed Hyperlink" xfId="4517" builtinId="9" hidden="1"/>
    <cellStyle name="Followed Hyperlink" xfId="4519" builtinId="9" hidden="1"/>
    <cellStyle name="Followed Hyperlink" xfId="4521" builtinId="9" hidden="1"/>
    <cellStyle name="Followed Hyperlink" xfId="4523" builtinId="9" hidden="1"/>
    <cellStyle name="Followed Hyperlink" xfId="4525" builtinId="9" hidden="1"/>
    <cellStyle name="Followed Hyperlink" xfId="4527" builtinId="9" hidden="1"/>
    <cellStyle name="Followed Hyperlink" xfId="4529" builtinId="9" hidden="1"/>
    <cellStyle name="Followed Hyperlink" xfId="4531" builtinId="9" hidden="1"/>
    <cellStyle name="Followed Hyperlink" xfId="4533" builtinId="9" hidden="1"/>
    <cellStyle name="Followed Hyperlink" xfId="4535" builtinId="9" hidden="1"/>
    <cellStyle name="Followed Hyperlink" xfId="4537" builtinId="9" hidden="1"/>
    <cellStyle name="Followed Hyperlink" xfId="4539" builtinId="9" hidden="1"/>
    <cellStyle name="Followed Hyperlink" xfId="4541" builtinId="9" hidden="1"/>
    <cellStyle name="Followed Hyperlink" xfId="4543" builtinId="9" hidden="1"/>
    <cellStyle name="Followed Hyperlink" xfId="4545" builtinId="9" hidden="1"/>
    <cellStyle name="Followed Hyperlink" xfId="4547" builtinId="9" hidden="1"/>
    <cellStyle name="Followed Hyperlink" xfId="4549" builtinId="9" hidden="1"/>
    <cellStyle name="Followed Hyperlink" xfId="4551" builtinId="9" hidden="1"/>
    <cellStyle name="Followed Hyperlink" xfId="4553" builtinId="9" hidden="1"/>
    <cellStyle name="Followed Hyperlink" xfId="4555" builtinId="9" hidden="1"/>
    <cellStyle name="Followed Hyperlink" xfId="4557" builtinId="9" hidden="1"/>
    <cellStyle name="Followed Hyperlink" xfId="4559" builtinId="9" hidden="1"/>
    <cellStyle name="Followed Hyperlink" xfId="4561" builtinId="9" hidden="1"/>
    <cellStyle name="Followed Hyperlink" xfId="4563" builtinId="9" hidden="1"/>
    <cellStyle name="Followed Hyperlink" xfId="4565" builtinId="9" hidden="1"/>
    <cellStyle name="Followed Hyperlink" xfId="4567" builtinId="9" hidden="1"/>
    <cellStyle name="Followed Hyperlink" xfId="4569" builtinId="9" hidden="1"/>
    <cellStyle name="Followed Hyperlink" xfId="4571" builtinId="9" hidden="1"/>
    <cellStyle name="Followed Hyperlink" xfId="4573" builtinId="9" hidden="1"/>
    <cellStyle name="Followed Hyperlink" xfId="4575" builtinId="9" hidden="1"/>
    <cellStyle name="Followed Hyperlink" xfId="4577" builtinId="9" hidden="1"/>
    <cellStyle name="Followed Hyperlink" xfId="4579" builtinId="9" hidden="1"/>
    <cellStyle name="Followed Hyperlink" xfId="4581" builtinId="9" hidden="1"/>
    <cellStyle name="Followed Hyperlink" xfId="4583" builtinId="9" hidden="1"/>
    <cellStyle name="Followed Hyperlink" xfId="4585" builtinId="9" hidden="1"/>
    <cellStyle name="Followed Hyperlink" xfId="4587" builtinId="9" hidden="1"/>
    <cellStyle name="Followed Hyperlink" xfId="4589" builtinId="9" hidden="1"/>
    <cellStyle name="Followed Hyperlink" xfId="4591" builtinId="9" hidden="1"/>
    <cellStyle name="Followed Hyperlink" xfId="4593" builtinId="9" hidden="1"/>
    <cellStyle name="Followed Hyperlink" xfId="4595" builtinId="9" hidden="1"/>
    <cellStyle name="Followed Hyperlink" xfId="4597" builtinId="9" hidden="1"/>
    <cellStyle name="Followed Hyperlink" xfId="4599" builtinId="9" hidden="1"/>
    <cellStyle name="Followed Hyperlink" xfId="4601" builtinId="9" hidden="1"/>
    <cellStyle name="Followed Hyperlink" xfId="4603" builtinId="9" hidden="1"/>
    <cellStyle name="Followed Hyperlink" xfId="4605" builtinId="9" hidden="1"/>
    <cellStyle name="Followed Hyperlink" xfId="4607" builtinId="9" hidden="1"/>
    <cellStyle name="Followed Hyperlink" xfId="4609" builtinId="9" hidden="1"/>
    <cellStyle name="Followed Hyperlink" xfId="4611" builtinId="9" hidden="1"/>
    <cellStyle name="Followed Hyperlink" xfId="4613" builtinId="9" hidden="1"/>
    <cellStyle name="Followed Hyperlink" xfId="4615" builtinId="9" hidden="1"/>
    <cellStyle name="Followed Hyperlink" xfId="4617" builtinId="9" hidden="1"/>
    <cellStyle name="Followed Hyperlink" xfId="4619" builtinId="9" hidden="1"/>
    <cellStyle name="Followed Hyperlink" xfId="4621" builtinId="9" hidden="1"/>
    <cellStyle name="Followed Hyperlink" xfId="4623" builtinId="9" hidden="1"/>
    <cellStyle name="Followed Hyperlink" xfId="4625" builtinId="9" hidden="1"/>
    <cellStyle name="Followed Hyperlink" xfId="4627" builtinId="9" hidden="1"/>
    <cellStyle name="Followed Hyperlink" xfId="4629" builtinId="9" hidden="1"/>
    <cellStyle name="Followed Hyperlink" xfId="4631" builtinId="9" hidden="1"/>
    <cellStyle name="Followed Hyperlink" xfId="4633" builtinId="9" hidden="1"/>
    <cellStyle name="Followed Hyperlink" xfId="4635" builtinId="9" hidden="1"/>
    <cellStyle name="Followed Hyperlink" xfId="4637" builtinId="9" hidden="1"/>
    <cellStyle name="Followed Hyperlink" xfId="4639" builtinId="9" hidden="1"/>
    <cellStyle name="Followed Hyperlink" xfId="4641" builtinId="9" hidden="1"/>
    <cellStyle name="Followed Hyperlink" xfId="4643" builtinId="9" hidden="1"/>
    <cellStyle name="Followed Hyperlink" xfId="4645" builtinId="9" hidden="1"/>
    <cellStyle name="Followed Hyperlink" xfId="4647" builtinId="9" hidden="1"/>
    <cellStyle name="Followed Hyperlink" xfId="4649" builtinId="9" hidden="1"/>
    <cellStyle name="Followed Hyperlink" xfId="4651" builtinId="9" hidden="1"/>
    <cellStyle name="Followed Hyperlink" xfId="4653" builtinId="9" hidden="1"/>
    <cellStyle name="Followed Hyperlink" xfId="4655" builtinId="9" hidden="1"/>
    <cellStyle name="Followed Hyperlink" xfId="4657" builtinId="9" hidden="1"/>
    <cellStyle name="Followed Hyperlink" xfId="4659" builtinId="9" hidden="1"/>
    <cellStyle name="Followed Hyperlink" xfId="4661" builtinId="9" hidden="1"/>
    <cellStyle name="Followed Hyperlink" xfId="4663" builtinId="9" hidden="1"/>
    <cellStyle name="Followed Hyperlink" xfId="4665" builtinId="9" hidden="1"/>
    <cellStyle name="Followed Hyperlink" xfId="4667" builtinId="9" hidden="1"/>
    <cellStyle name="Followed Hyperlink" xfId="4669" builtinId="9" hidden="1"/>
    <cellStyle name="Followed Hyperlink" xfId="4671" builtinId="9" hidden="1"/>
    <cellStyle name="Followed Hyperlink" xfId="4673" builtinId="9" hidden="1"/>
    <cellStyle name="Followed Hyperlink" xfId="4675" builtinId="9" hidden="1"/>
    <cellStyle name="Followed Hyperlink" xfId="4677" builtinId="9" hidden="1"/>
    <cellStyle name="Followed Hyperlink" xfId="4679" builtinId="9" hidden="1"/>
    <cellStyle name="Followed Hyperlink" xfId="4681" builtinId="9" hidden="1"/>
    <cellStyle name="Followed Hyperlink" xfId="4683" builtinId="9" hidden="1"/>
    <cellStyle name="Followed Hyperlink" xfId="4685" builtinId="9" hidden="1"/>
    <cellStyle name="Followed Hyperlink" xfId="4687" builtinId="9" hidden="1"/>
    <cellStyle name="Followed Hyperlink" xfId="4689" builtinId="9" hidden="1"/>
    <cellStyle name="Followed Hyperlink" xfId="4691" builtinId="9" hidden="1"/>
    <cellStyle name="Followed Hyperlink" xfId="4693" builtinId="9" hidden="1"/>
    <cellStyle name="Followed Hyperlink" xfId="4695" builtinId="9" hidden="1"/>
    <cellStyle name="Followed Hyperlink" xfId="4697" builtinId="9" hidden="1"/>
    <cellStyle name="Followed Hyperlink" xfId="4699" builtinId="9" hidden="1"/>
    <cellStyle name="Followed Hyperlink" xfId="4701" builtinId="9" hidden="1"/>
    <cellStyle name="Followed Hyperlink" xfId="4703" builtinId="9" hidden="1"/>
    <cellStyle name="Followed Hyperlink" xfId="4705" builtinId="9" hidden="1"/>
    <cellStyle name="Followed Hyperlink" xfId="4707" builtinId="9" hidden="1"/>
    <cellStyle name="Followed Hyperlink" xfId="4709" builtinId="9" hidden="1"/>
    <cellStyle name="Followed Hyperlink" xfId="4711" builtinId="9" hidden="1"/>
    <cellStyle name="Followed Hyperlink" xfId="4713" builtinId="9" hidden="1"/>
    <cellStyle name="Followed Hyperlink" xfId="4715" builtinId="9" hidden="1"/>
    <cellStyle name="Followed Hyperlink" xfId="4717" builtinId="9" hidden="1"/>
    <cellStyle name="Followed Hyperlink" xfId="4719" builtinId="9" hidden="1"/>
    <cellStyle name="Followed Hyperlink" xfId="4721" builtinId="9" hidden="1"/>
    <cellStyle name="Followed Hyperlink" xfId="4723" builtinId="9" hidden="1"/>
    <cellStyle name="Followed Hyperlink" xfId="4725" builtinId="9" hidden="1"/>
    <cellStyle name="Followed Hyperlink" xfId="4727" builtinId="9" hidden="1"/>
    <cellStyle name="Followed Hyperlink" xfId="4729" builtinId="9" hidden="1"/>
    <cellStyle name="Followed Hyperlink" xfId="4731" builtinId="9" hidden="1"/>
    <cellStyle name="Followed Hyperlink" xfId="4733" builtinId="9" hidden="1"/>
    <cellStyle name="Followed Hyperlink" xfId="4735" builtinId="9" hidden="1"/>
    <cellStyle name="Followed Hyperlink" xfId="4737" builtinId="9" hidden="1"/>
    <cellStyle name="Followed Hyperlink" xfId="4739" builtinId="9" hidden="1"/>
    <cellStyle name="Followed Hyperlink" xfId="4741" builtinId="9" hidden="1"/>
    <cellStyle name="Followed Hyperlink" xfId="4743" builtinId="9" hidden="1"/>
    <cellStyle name="Followed Hyperlink" xfId="4745" builtinId="9" hidden="1"/>
    <cellStyle name="Followed Hyperlink" xfId="4747" builtinId="9" hidden="1"/>
    <cellStyle name="Followed Hyperlink" xfId="4749" builtinId="9" hidden="1"/>
    <cellStyle name="Followed Hyperlink" xfId="4751" builtinId="9" hidden="1"/>
    <cellStyle name="Followed Hyperlink" xfId="4753" builtinId="9" hidden="1"/>
    <cellStyle name="Followed Hyperlink" xfId="4755" builtinId="9" hidden="1"/>
    <cellStyle name="Followed Hyperlink" xfId="4757" builtinId="9" hidden="1"/>
    <cellStyle name="Followed Hyperlink" xfId="4759" builtinId="9" hidden="1"/>
    <cellStyle name="Followed Hyperlink" xfId="4761" builtinId="9" hidden="1"/>
    <cellStyle name="Followed Hyperlink" xfId="4763" builtinId="9" hidden="1"/>
    <cellStyle name="Followed Hyperlink" xfId="4765" builtinId="9" hidden="1"/>
    <cellStyle name="Followed Hyperlink" xfId="4767" builtinId="9" hidden="1"/>
    <cellStyle name="Followed Hyperlink" xfId="4769" builtinId="9" hidden="1"/>
    <cellStyle name="Followed Hyperlink" xfId="4771" builtinId="9" hidden="1"/>
    <cellStyle name="Followed Hyperlink" xfId="4773" builtinId="9" hidden="1"/>
    <cellStyle name="Followed Hyperlink" xfId="4775" builtinId="9" hidden="1"/>
    <cellStyle name="Followed Hyperlink" xfId="4777" builtinId="9" hidden="1"/>
    <cellStyle name="Followed Hyperlink" xfId="4779" builtinId="9" hidden="1"/>
    <cellStyle name="Followed Hyperlink" xfId="4781" builtinId="9" hidden="1"/>
    <cellStyle name="Followed Hyperlink" xfId="4783" builtinId="9" hidden="1"/>
    <cellStyle name="Followed Hyperlink" xfId="4785" builtinId="9" hidden="1"/>
    <cellStyle name="Followed Hyperlink" xfId="4787" builtinId="9" hidden="1"/>
    <cellStyle name="Followed Hyperlink" xfId="4789" builtinId="9" hidden="1"/>
    <cellStyle name="Followed Hyperlink" xfId="4791" builtinId="9" hidden="1"/>
    <cellStyle name="Followed Hyperlink" xfId="4793" builtinId="9" hidden="1"/>
    <cellStyle name="Followed Hyperlink" xfId="4795" builtinId="9" hidden="1"/>
    <cellStyle name="Followed Hyperlink" xfId="4797" builtinId="9" hidden="1"/>
    <cellStyle name="Followed Hyperlink" xfId="4799" builtinId="9" hidden="1"/>
    <cellStyle name="Followed Hyperlink" xfId="4801" builtinId="9" hidden="1"/>
    <cellStyle name="Followed Hyperlink" xfId="4803" builtinId="9" hidden="1"/>
    <cellStyle name="Followed Hyperlink" xfId="4805" builtinId="9" hidden="1"/>
    <cellStyle name="Followed Hyperlink" xfId="4807" builtinId="9" hidden="1"/>
    <cellStyle name="Followed Hyperlink" xfId="4809" builtinId="9" hidden="1"/>
    <cellStyle name="Followed Hyperlink" xfId="4811" builtinId="9" hidden="1"/>
    <cellStyle name="Followed Hyperlink" xfId="4813" builtinId="9" hidden="1"/>
    <cellStyle name="Followed Hyperlink" xfId="4815" builtinId="9" hidden="1"/>
    <cellStyle name="Followed Hyperlink" xfId="4817" builtinId="9" hidden="1"/>
    <cellStyle name="Followed Hyperlink" xfId="4819" builtinId="9" hidden="1"/>
    <cellStyle name="Followed Hyperlink" xfId="4821" builtinId="9" hidden="1"/>
    <cellStyle name="Followed Hyperlink" xfId="4823" builtinId="9" hidden="1"/>
    <cellStyle name="Followed Hyperlink" xfId="4825" builtinId="9" hidden="1"/>
    <cellStyle name="Followed Hyperlink" xfId="4827" builtinId="9" hidden="1"/>
    <cellStyle name="Followed Hyperlink" xfId="4829" builtinId="9" hidden="1"/>
    <cellStyle name="Followed Hyperlink" xfId="4831" builtinId="9" hidden="1"/>
    <cellStyle name="Followed Hyperlink" xfId="4833" builtinId="9" hidden="1"/>
    <cellStyle name="Followed Hyperlink" xfId="4835" builtinId="9" hidden="1"/>
    <cellStyle name="Followed Hyperlink" xfId="4837" builtinId="9" hidden="1"/>
    <cellStyle name="Followed Hyperlink" xfId="4839" builtinId="9" hidden="1"/>
    <cellStyle name="Followed Hyperlink" xfId="4841" builtinId="9" hidden="1"/>
    <cellStyle name="Followed Hyperlink" xfId="4843" builtinId="9" hidden="1"/>
    <cellStyle name="Followed Hyperlink" xfId="4845" builtinId="9" hidden="1"/>
    <cellStyle name="Followed Hyperlink" xfId="4847" builtinId="9" hidden="1"/>
    <cellStyle name="Followed Hyperlink" xfId="4849" builtinId="9" hidden="1"/>
    <cellStyle name="Followed Hyperlink" xfId="4851" builtinId="9" hidden="1"/>
    <cellStyle name="Followed Hyperlink" xfId="4853" builtinId="9" hidden="1"/>
    <cellStyle name="Followed Hyperlink" xfId="4855" builtinId="9" hidden="1"/>
    <cellStyle name="Followed Hyperlink" xfId="4857" builtinId="9" hidden="1"/>
    <cellStyle name="Followed Hyperlink" xfId="4859" builtinId="9" hidden="1"/>
    <cellStyle name="Followed Hyperlink" xfId="4861" builtinId="9" hidden="1"/>
    <cellStyle name="Followed Hyperlink" xfId="4863" builtinId="9" hidden="1"/>
    <cellStyle name="Followed Hyperlink" xfId="4865" builtinId="9" hidden="1"/>
    <cellStyle name="Followed Hyperlink" xfId="4867" builtinId="9" hidden="1"/>
    <cellStyle name="Followed Hyperlink" xfId="4869" builtinId="9" hidden="1"/>
    <cellStyle name="Followed Hyperlink" xfId="4871" builtinId="9" hidden="1"/>
    <cellStyle name="Followed Hyperlink" xfId="4873" builtinId="9" hidden="1"/>
    <cellStyle name="Followed Hyperlink" xfId="4875" builtinId="9" hidden="1"/>
    <cellStyle name="Followed Hyperlink" xfId="4877" builtinId="9" hidden="1"/>
    <cellStyle name="Followed Hyperlink" xfId="4879" builtinId="9" hidden="1"/>
    <cellStyle name="Followed Hyperlink" xfId="4881" builtinId="9" hidden="1"/>
    <cellStyle name="Followed Hyperlink" xfId="4883" builtinId="9" hidden="1"/>
    <cellStyle name="Followed Hyperlink" xfId="4885" builtinId="9" hidden="1"/>
    <cellStyle name="Followed Hyperlink" xfId="4887" builtinId="9" hidden="1"/>
    <cellStyle name="Followed Hyperlink" xfId="4889" builtinId="9" hidden="1"/>
    <cellStyle name="Followed Hyperlink" xfId="4891" builtinId="9" hidden="1"/>
    <cellStyle name="Followed Hyperlink" xfId="4893" builtinId="9" hidden="1"/>
    <cellStyle name="Followed Hyperlink" xfId="4895" builtinId="9" hidden="1"/>
    <cellStyle name="Followed Hyperlink" xfId="4897" builtinId="9" hidden="1"/>
    <cellStyle name="Followed Hyperlink" xfId="4899" builtinId="9" hidden="1"/>
    <cellStyle name="Followed Hyperlink" xfId="4901" builtinId="9" hidden="1"/>
    <cellStyle name="Followed Hyperlink" xfId="4903" builtinId="9" hidden="1"/>
    <cellStyle name="Followed Hyperlink" xfId="4905" builtinId="9" hidden="1"/>
    <cellStyle name="Followed Hyperlink" xfId="4907" builtinId="9" hidden="1"/>
    <cellStyle name="Followed Hyperlink" xfId="4909" builtinId="9" hidden="1"/>
    <cellStyle name="Followed Hyperlink" xfId="4911" builtinId="9" hidden="1"/>
    <cellStyle name="Followed Hyperlink" xfId="4913" builtinId="9" hidden="1"/>
    <cellStyle name="Followed Hyperlink" xfId="4915" builtinId="9" hidden="1"/>
    <cellStyle name="Followed Hyperlink" xfId="4917" builtinId="9" hidden="1"/>
    <cellStyle name="Followed Hyperlink" xfId="4919" builtinId="9" hidden="1"/>
    <cellStyle name="Followed Hyperlink" xfId="4921" builtinId="9" hidden="1"/>
    <cellStyle name="Followed Hyperlink" xfId="4923" builtinId="9" hidden="1"/>
    <cellStyle name="Followed Hyperlink" xfId="4925" builtinId="9" hidden="1"/>
    <cellStyle name="Followed Hyperlink" xfId="4927" builtinId="9" hidden="1"/>
    <cellStyle name="Followed Hyperlink" xfId="4929" builtinId="9" hidden="1"/>
    <cellStyle name="Followed Hyperlink" xfId="4931" builtinId="9" hidden="1"/>
    <cellStyle name="Followed Hyperlink" xfId="4933" builtinId="9" hidden="1"/>
    <cellStyle name="Followed Hyperlink" xfId="4935" builtinId="9" hidden="1"/>
    <cellStyle name="Followed Hyperlink" xfId="4937" builtinId="9" hidden="1"/>
    <cellStyle name="Followed Hyperlink" xfId="4939" builtinId="9" hidden="1"/>
    <cellStyle name="Followed Hyperlink" xfId="4941" builtinId="9" hidden="1"/>
    <cellStyle name="Followed Hyperlink" xfId="4943" builtinId="9" hidden="1"/>
    <cellStyle name="Followed Hyperlink" xfId="4945" builtinId="9" hidden="1"/>
    <cellStyle name="Followed Hyperlink" xfId="4947" builtinId="9" hidden="1"/>
    <cellStyle name="Followed Hyperlink" xfId="4949" builtinId="9" hidden="1"/>
    <cellStyle name="Followed Hyperlink" xfId="4951" builtinId="9" hidden="1"/>
    <cellStyle name="Followed Hyperlink" xfId="4953" builtinId="9" hidden="1"/>
    <cellStyle name="Followed Hyperlink" xfId="4955" builtinId="9" hidden="1"/>
    <cellStyle name="Followed Hyperlink" xfId="4957" builtinId="9" hidden="1"/>
    <cellStyle name="Followed Hyperlink" xfId="4959" builtinId="9" hidden="1"/>
    <cellStyle name="Followed Hyperlink" xfId="4961" builtinId="9" hidden="1"/>
    <cellStyle name="Followed Hyperlink" xfId="4963" builtinId="9" hidden="1"/>
    <cellStyle name="Followed Hyperlink" xfId="4965" builtinId="9" hidden="1"/>
    <cellStyle name="Followed Hyperlink" xfId="4967" builtinId="9" hidden="1"/>
    <cellStyle name="Followed Hyperlink" xfId="4969" builtinId="9" hidden="1"/>
    <cellStyle name="Followed Hyperlink" xfId="4971" builtinId="9" hidden="1"/>
    <cellStyle name="Followed Hyperlink" xfId="4973" builtinId="9" hidden="1"/>
    <cellStyle name="Followed Hyperlink" xfId="4975" builtinId="9" hidden="1"/>
    <cellStyle name="Followed Hyperlink" xfId="4977" builtinId="9" hidden="1"/>
    <cellStyle name="Followed Hyperlink" xfId="4979" builtinId="9" hidden="1"/>
    <cellStyle name="Followed Hyperlink" xfId="4981" builtinId="9" hidden="1"/>
    <cellStyle name="Followed Hyperlink" xfId="4983" builtinId="9" hidden="1"/>
    <cellStyle name="Followed Hyperlink" xfId="4985" builtinId="9" hidden="1"/>
    <cellStyle name="Followed Hyperlink" xfId="4987" builtinId="9" hidden="1"/>
    <cellStyle name="Followed Hyperlink" xfId="4989" builtinId="9" hidden="1"/>
    <cellStyle name="Followed Hyperlink" xfId="4991" builtinId="9" hidden="1"/>
    <cellStyle name="Followed Hyperlink" xfId="4993" builtinId="9" hidden="1"/>
    <cellStyle name="Followed Hyperlink" xfId="4995" builtinId="9" hidden="1"/>
    <cellStyle name="Followed Hyperlink" xfId="4997" builtinId="9" hidden="1"/>
    <cellStyle name="Followed Hyperlink" xfId="4999" builtinId="9" hidden="1"/>
    <cellStyle name="Followed Hyperlink" xfId="5001" builtinId="9" hidden="1"/>
    <cellStyle name="Followed Hyperlink" xfId="5003" builtinId="9" hidden="1"/>
    <cellStyle name="Followed Hyperlink" xfId="5005" builtinId="9" hidden="1"/>
    <cellStyle name="Followed Hyperlink" xfId="5007" builtinId="9" hidden="1"/>
    <cellStyle name="Followed Hyperlink" xfId="5009" builtinId="9" hidden="1"/>
    <cellStyle name="Followed Hyperlink" xfId="5011" builtinId="9" hidden="1"/>
    <cellStyle name="Followed Hyperlink" xfId="5013" builtinId="9" hidden="1"/>
    <cellStyle name="Followed Hyperlink" xfId="5015" builtinId="9" hidden="1"/>
    <cellStyle name="Followed Hyperlink" xfId="5017" builtinId="9" hidden="1"/>
    <cellStyle name="Followed Hyperlink" xfId="5019" builtinId="9" hidden="1"/>
    <cellStyle name="Followed Hyperlink" xfId="5021" builtinId="9" hidden="1"/>
    <cellStyle name="Followed Hyperlink" xfId="5023" builtinId="9" hidden="1"/>
    <cellStyle name="Followed Hyperlink" xfId="5025" builtinId="9" hidden="1"/>
    <cellStyle name="Followed Hyperlink" xfId="5027" builtinId="9" hidden="1"/>
    <cellStyle name="Followed Hyperlink" xfId="5029" builtinId="9" hidden="1"/>
    <cellStyle name="Followed Hyperlink" xfId="5031" builtinId="9" hidden="1"/>
    <cellStyle name="Followed Hyperlink" xfId="5033" builtinId="9" hidden="1"/>
    <cellStyle name="Followed Hyperlink" xfId="5035" builtinId="9" hidden="1"/>
    <cellStyle name="Followed Hyperlink" xfId="5037" builtinId="9" hidden="1"/>
    <cellStyle name="Followed Hyperlink" xfId="5039" builtinId="9" hidden="1"/>
    <cellStyle name="Followed Hyperlink" xfId="5041" builtinId="9" hidden="1"/>
    <cellStyle name="Followed Hyperlink" xfId="5043" builtinId="9" hidden="1"/>
    <cellStyle name="Followed Hyperlink" xfId="5045" builtinId="9" hidden="1"/>
    <cellStyle name="Followed Hyperlink" xfId="5047" builtinId="9" hidden="1"/>
    <cellStyle name="Followed Hyperlink" xfId="5049" builtinId="9" hidden="1"/>
    <cellStyle name="Followed Hyperlink" xfId="5051" builtinId="9" hidden="1"/>
    <cellStyle name="Followed Hyperlink" xfId="5053" builtinId="9" hidden="1"/>
    <cellStyle name="Followed Hyperlink" xfId="5055" builtinId="9" hidden="1"/>
    <cellStyle name="Followed Hyperlink" xfId="5057" builtinId="9" hidden="1"/>
    <cellStyle name="Followed Hyperlink" xfId="5059" builtinId="9" hidden="1"/>
    <cellStyle name="Followed Hyperlink" xfId="5061" builtinId="9" hidden="1"/>
    <cellStyle name="Followed Hyperlink" xfId="5063" builtinId="9" hidden="1"/>
    <cellStyle name="Followed Hyperlink" xfId="5065" builtinId="9" hidden="1"/>
    <cellStyle name="Followed Hyperlink" xfId="5067" builtinId="9" hidden="1"/>
    <cellStyle name="Followed Hyperlink" xfId="5069" builtinId="9" hidden="1"/>
    <cellStyle name="Followed Hyperlink" xfId="5071" builtinId="9" hidden="1"/>
    <cellStyle name="Followed Hyperlink" xfId="5073" builtinId="9" hidden="1"/>
    <cellStyle name="Followed Hyperlink" xfId="5075" builtinId="9" hidden="1"/>
    <cellStyle name="Followed Hyperlink" xfId="5077" builtinId="9" hidden="1"/>
    <cellStyle name="Followed Hyperlink" xfId="5079" builtinId="9" hidden="1"/>
    <cellStyle name="Followed Hyperlink" xfId="5081" builtinId="9" hidden="1"/>
    <cellStyle name="Followed Hyperlink" xfId="5083" builtinId="9" hidden="1"/>
    <cellStyle name="Followed Hyperlink" xfId="5085" builtinId="9" hidden="1"/>
    <cellStyle name="Followed Hyperlink" xfId="5087" builtinId="9" hidden="1"/>
    <cellStyle name="Followed Hyperlink" xfId="5089" builtinId="9" hidden="1"/>
    <cellStyle name="Followed Hyperlink" xfId="5091" builtinId="9" hidden="1"/>
    <cellStyle name="Followed Hyperlink" xfId="5093" builtinId="9" hidden="1"/>
    <cellStyle name="Followed Hyperlink" xfId="5095" builtinId="9" hidden="1"/>
    <cellStyle name="Followed Hyperlink" xfId="5097" builtinId="9" hidden="1"/>
    <cellStyle name="Followed Hyperlink" xfId="5099" builtinId="9" hidden="1"/>
    <cellStyle name="Followed Hyperlink" xfId="5101" builtinId="9" hidden="1"/>
    <cellStyle name="Followed Hyperlink" xfId="5103" builtinId="9" hidden="1"/>
    <cellStyle name="Followed Hyperlink" xfId="5105" builtinId="9" hidden="1"/>
    <cellStyle name="Followed Hyperlink" xfId="5107" builtinId="9" hidden="1"/>
    <cellStyle name="Followed Hyperlink" xfId="5109" builtinId="9" hidden="1"/>
    <cellStyle name="Followed Hyperlink" xfId="5111" builtinId="9" hidden="1"/>
    <cellStyle name="Followed Hyperlink" xfId="5113" builtinId="9" hidden="1"/>
    <cellStyle name="Followed Hyperlink" xfId="5115" builtinId="9" hidden="1"/>
    <cellStyle name="Followed Hyperlink" xfId="5117" builtinId="9" hidden="1"/>
    <cellStyle name="Followed Hyperlink" xfId="5119" builtinId="9" hidden="1"/>
    <cellStyle name="Followed Hyperlink" xfId="5121" builtinId="9" hidden="1"/>
    <cellStyle name="Followed Hyperlink" xfId="5123" builtinId="9" hidden="1"/>
    <cellStyle name="Followed Hyperlink" xfId="5125" builtinId="9" hidden="1"/>
    <cellStyle name="Followed Hyperlink" xfId="5127" builtinId="9" hidden="1"/>
    <cellStyle name="Followed Hyperlink" xfId="5129" builtinId="9" hidden="1"/>
    <cellStyle name="Followed Hyperlink" xfId="5131" builtinId="9" hidden="1"/>
    <cellStyle name="Followed Hyperlink" xfId="5133" builtinId="9" hidden="1"/>
    <cellStyle name="Followed Hyperlink" xfId="5135" builtinId="9" hidden="1"/>
    <cellStyle name="Followed Hyperlink" xfId="5137" builtinId="9" hidden="1"/>
    <cellStyle name="Followed Hyperlink" xfId="5139" builtinId="9" hidden="1"/>
    <cellStyle name="Followed Hyperlink" xfId="5141" builtinId="9" hidden="1"/>
    <cellStyle name="Followed Hyperlink" xfId="5143" builtinId="9" hidden="1"/>
    <cellStyle name="Followed Hyperlink" xfId="5145" builtinId="9" hidden="1"/>
    <cellStyle name="Followed Hyperlink" xfId="5147" builtinId="9" hidden="1"/>
    <cellStyle name="Followed Hyperlink" xfId="5149" builtinId="9" hidden="1"/>
    <cellStyle name="Followed Hyperlink" xfId="5151" builtinId="9" hidden="1"/>
    <cellStyle name="Followed Hyperlink" xfId="5153" builtinId="9" hidden="1"/>
    <cellStyle name="Followed Hyperlink" xfId="5155" builtinId="9" hidden="1"/>
    <cellStyle name="Followed Hyperlink" xfId="5157" builtinId="9" hidden="1"/>
    <cellStyle name="Followed Hyperlink" xfId="5159" builtinId="9" hidden="1"/>
    <cellStyle name="Followed Hyperlink" xfId="5161" builtinId="9" hidden="1"/>
    <cellStyle name="Followed Hyperlink" xfId="5163" builtinId="9" hidden="1"/>
    <cellStyle name="Followed Hyperlink" xfId="5165" builtinId="9" hidden="1"/>
    <cellStyle name="Followed Hyperlink" xfId="5167" builtinId="9" hidden="1"/>
    <cellStyle name="Followed Hyperlink" xfId="5169" builtinId="9" hidden="1"/>
    <cellStyle name="Followed Hyperlink" xfId="5171" builtinId="9" hidden="1"/>
    <cellStyle name="Followed Hyperlink" xfId="5173" builtinId="9" hidden="1"/>
    <cellStyle name="Followed Hyperlink" xfId="5175" builtinId="9" hidden="1"/>
    <cellStyle name="Followed Hyperlink" xfId="5177" builtinId="9" hidden="1"/>
    <cellStyle name="Followed Hyperlink" xfId="5179" builtinId="9" hidden="1"/>
    <cellStyle name="Followed Hyperlink" xfId="5181" builtinId="9" hidden="1"/>
    <cellStyle name="Followed Hyperlink" xfId="5183" builtinId="9" hidden="1"/>
    <cellStyle name="Followed Hyperlink" xfId="5185" builtinId="9" hidden="1"/>
    <cellStyle name="Followed Hyperlink" xfId="5187" builtinId="9" hidden="1"/>
    <cellStyle name="Followed Hyperlink" xfId="5189" builtinId="9" hidden="1"/>
    <cellStyle name="Followed Hyperlink" xfId="5191" builtinId="9" hidden="1"/>
    <cellStyle name="Followed Hyperlink" xfId="5193" builtinId="9" hidden="1"/>
    <cellStyle name="Followed Hyperlink" xfId="5195" builtinId="9" hidden="1"/>
    <cellStyle name="Followed Hyperlink" xfId="5197" builtinId="9" hidden="1"/>
    <cellStyle name="Followed Hyperlink" xfId="5199" builtinId="9" hidden="1"/>
    <cellStyle name="Followed Hyperlink" xfId="5201" builtinId="9" hidden="1"/>
    <cellStyle name="Followed Hyperlink" xfId="5203" builtinId="9" hidden="1"/>
    <cellStyle name="Followed Hyperlink" xfId="5205" builtinId="9" hidden="1"/>
    <cellStyle name="Followed Hyperlink" xfId="5207" builtinId="9" hidden="1"/>
    <cellStyle name="Followed Hyperlink" xfId="5209" builtinId="9" hidden="1"/>
    <cellStyle name="Followed Hyperlink" xfId="5211" builtinId="9" hidden="1"/>
    <cellStyle name="Followed Hyperlink" xfId="5213" builtinId="9" hidden="1"/>
    <cellStyle name="Followed Hyperlink" xfId="5215" builtinId="9" hidden="1"/>
    <cellStyle name="Followed Hyperlink" xfId="5217" builtinId="9" hidden="1"/>
    <cellStyle name="Followed Hyperlink" xfId="5219" builtinId="9" hidden="1"/>
    <cellStyle name="Followed Hyperlink" xfId="5221" builtinId="9" hidden="1"/>
    <cellStyle name="Followed Hyperlink" xfId="5223" builtinId="9" hidden="1"/>
    <cellStyle name="Followed Hyperlink" xfId="5225" builtinId="9" hidden="1"/>
    <cellStyle name="Followed Hyperlink" xfId="5227" builtinId="9" hidden="1"/>
    <cellStyle name="Followed Hyperlink" xfId="5229" builtinId="9" hidden="1"/>
    <cellStyle name="Followed Hyperlink" xfId="5231" builtinId="9" hidden="1"/>
    <cellStyle name="Followed Hyperlink" xfId="5233" builtinId="9" hidden="1"/>
    <cellStyle name="Followed Hyperlink" xfId="5235" builtinId="9" hidden="1"/>
    <cellStyle name="Followed Hyperlink" xfId="5237" builtinId="9" hidden="1"/>
    <cellStyle name="Followed Hyperlink" xfId="5239" builtinId="9" hidden="1"/>
    <cellStyle name="Followed Hyperlink" xfId="5241" builtinId="9" hidden="1"/>
    <cellStyle name="Followed Hyperlink" xfId="5243" builtinId="9" hidden="1"/>
    <cellStyle name="Followed Hyperlink" xfId="5245" builtinId="9" hidden="1"/>
    <cellStyle name="Followed Hyperlink" xfId="5247" builtinId="9" hidden="1"/>
    <cellStyle name="Followed Hyperlink" xfId="5249" builtinId="9" hidden="1"/>
    <cellStyle name="Followed Hyperlink" xfId="5251" builtinId="9" hidden="1"/>
    <cellStyle name="Followed Hyperlink" xfId="5253" builtinId="9" hidden="1"/>
    <cellStyle name="Followed Hyperlink" xfId="5255" builtinId="9" hidden="1"/>
    <cellStyle name="Followed Hyperlink" xfId="5257" builtinId="9" hidden="1"/>
    <cellStyle name="Followed Hyperlink" xfId="5259" builtinId="9" hidden="1"/>
    <cellStyle name="Followed Hyperlink" xfId="5261" builtinId="9" hidden="1"/>
    <cellStyle name="Followed Hyperlink" xfId="5263" builtinId="9" hidden="1"/>
    <cellStyle name="Followed Hyperlink" xfId="5265" builtinId="9" hidden="1"/>
    <cellStyle name="Followed Hyperlink" xfId="5267" builtinId="9" hidden="1"/>
    <cellStyle name="Followed Hyperlink" xfId="5269" builtinId="9" hidden="1"/>
    <cellStyle name="Followed Hyperlink" xfId="5271" builtinId="9" hidden="1"/>
    <cellStyle name="Followed Hyperlink" xfId="5273" builtinId="9" hidden="1"/>
    <cellStyle name="Followed Hyperlink" xfId="5275" builtinId="9" hidden="1"/>
    <cellStyle name="Followed Hyperlink" xfId="5277" builtinId="9" hidden="1"/>
    <cellStyle name="Followed Hyperlink" xfId="5279" builtinId="9" hidden="1"/>
    <cellStyle name="Followed Hyperlink" xfId="5281" builtinId="9" hidden="1"/>
    <cellStyle name="Followed Hyperlink" xfId="5283" builtinId="9" hidden="1"/>
    <cellStyle name="Followed Hyperlink" xfId="5285" builtinId="9" hidden="1"/>
    <cellStyle name="Followed Hyperlink" xfId="5287" builtinId="9" hidden="1"/>
    <cellStyle name="Followed Hyperlink" xfId="5289" builtinId="9" hidden="1"/>
    <cellStyle name="Followed Hyperlink" xfId="5291" builtinId="9" hidden="1"/>
    <cellStyle name="Followed Hyperlink" xfId="5293" builtinId="9" hidden="1"/>
    <cellStyle name="Followed Hyperlink" xfId="5295" builtinId="9" hidden="1"/>
    <cellStyle name="Followed Hyperlink" xfId="5297" builtinId="9" hidden="1"/>
    <cellStyle name="Followed Hyperlink" xfId="5299" builtinId="9" hidden="1"/>
    <cellStyle name="Followed Hyperlink" xfId="5301" builtinId="9" hidden="1"/>
    <cellStyle name="Followed Hyperlink" xfId="5303" builtinId="9" hidden="1"/>
    <cellStyle name="Followed Hyperlink" xfId="5305" builtinId="9" hidden="1"/>
    <cellStyle name="Followed Hyperlink" xfId="5307" builtinId="9" hidden="1"/>
    <cellStyle name="Followed Hyperlink" xfId="5309" builtinId="9" hidden="1"/>
    <cellStyle name="Followed Hyperlink" xfId="5311" builtinId="9" hidden="1"/>
    <cellStyle name="Followed Hyperlink" xfId="5313" builtinId="9" hidden="1"/>
    <cellStyle name="Followed Hyperlink" xfId="5315" builtinId="9" hidden="1"/>
    <cellStyle name="Followed Hyperlink" xfId="5317" builtinId="9" hidden="1"/>
    <cellStyle name="Followed Hyperlink" xfId="5319" builtinId="9" hidden="1"/>
    <cellStyle name="Followed Hyperlink" xfId="5321" builtinId="9" hidden="1"/>
    <cellStyle name="Followed Hyperlink" xfId="5323" builtinId="9" hidden="1"/>
    <cellStyle name="Followed Hyperlink" xfId="5325" builtinId="9" hidden="1"/>
    <cellStyle name="Followed Hyperlink" xfId="5327" builtinId="9" hidden="1"/>
    <cellStyle name="Followed Hyperlink" xfId="5329" builtinId="9" hidden="1"/>
    <cellStyle name="Followed Hyperlink" xfId="5331" builtinId="9" hidden="1"/>
    <cellStyle name="Followed Hyperlink" xfId="5333" builtinId="9" hidden="1"/>
    <cellStyle name="Followed Hyperlink" xfId="5335" builtinId="9" hidden="1"/>
    <cellStyle name="Followed Hyperlink" xfId="5337" builtinId="9" hidden="1"/>
    <cellStyle name="Followed Hyperlink" xfId="5339" builtinId="9" hidden="1"/>
    <cellStyle name="Followed Hyperlink" xfId="5341" builtinId="9" hidden="1"/>
    <cellStyle name="Followed Hyperlink" xfId="5343" builtinId="9" hidden="1"/>
    <cellStyle name="Followed Hyperlink" xfId="5345" builtinId="9" hidden="1"/>
    <cellStyle name="Followed Hyperlink" xfId="5347" builtinId="9" hidden="1"/>
    <cellStyle name="Followed Hyperlink" xfId="5349" builtinId="9" hidden="1"/>
    <cellStyle name="Followed Hyperlink" xfId="5351" builtinId="9" hidden="1"/>
    <cellStyle name="Followed Hyperlink" xfId="5353" builtinId="9" hidden="1"/>
    <cellStyle name="Followed Hyperlink" xfId="5355" builtinId="9" hidden="1"/>
    <cellStyle name="Followed Hyperlink" xfId="5357" builtinId="9" hidden="1"/>
    <cellStyle name="Followed Hyperlink" xfId="5359" builtinId="9" hidden="1"/>
    <cellStyle name="Followed Hyperlink" xfId="5361" builtinId="9" hidden="1"/>
    <cellStyle name="Followed Hyperlink" xfId="5363" builtinId="9" hidden="1"/>
    <cellStyle name="Followed Hyperlink" xfId="5365" builtinId="9" hidden="1"/>
    <cellStyle name="Followed Hyperlink" xfId="5367" builtinId="9" hidden="1"/>
    <cellStyle name="Followed Hyperlink" xfId="5369" builtinId="9" hidden="1"/>
    <cellStyle name="Followed Hyperlink" xfId="5371" builtinId="9" hidden="1"/>
    <cellStyle name="Followed Hyperlink" xfId="5373" builtinId="9" hidden="1"/>
    <cellStyle name="Followed Hyperlink" xfId="5375" builtinId="9" hidden="1"/>
    <cellStyle name="Followed Hyperlink" xfId="5377" builtinId="9" hidden="1"/>
    <cellStyle name="Followed Hyperlink" xfId="5379" builtinId="9" hidden="1"/>
    <cellStyle name="Followed Hyperlink" xfId="5381" builtinId="9" hidden="1"/>
    <cellStyle name="Followed Hyperlink" xfId="5383" builtinId="9" hidden="1"/>
    <cellStyle name="Followed Hyperlink" xfId="5385" builtinId="9" hidden="1"/>
    <cellStyle name="Followed Hyperlink" xfId="5387" builtinId="9" hidden="1"/>
    <cellStyle name="Followed Hyperlink" xfId="5389" builtinId="9" hidden="1"/>
    <cellStyle name="Followed Hyperlink" xfId="5391" builtinId="9" hidden="1"/>
    <cellStyle name="Followed Hyperlink" xfId="5393" builtinId="9" hidden="1"/>
    <cellStyle name="Followed Hyperlink" xfId="5395" builtinId="9" hidden="1"/>
    <cellStyle name="Followed Hyperlink" xfId="5397" builtinId="9" hidden="1"/>
    <cellStyle name="Followed Hyperlink" xfId="5399" builtinId="9" hidden="1"/>
    <cellStyle name="Followed Hyperlink" xfId="5401" builtinId="9" hidden="1"/>
    <cellStyle name="Followed Hyperlink" xfId="5403" builtinId="9" hidden="1"/>
    <cellStyle name="Followed Hyperlink" xfId="5405" builtinId="9" hidden="1"/>
    <cellStyle name="Followed Hyperlink" xfId="5407" builtinId="9" hidden="1"/>
    <cellStyle name="Followed Hyperlink" xfId="5409" builtinId="9" hidden="1"/>
    <cellStyle name="Followed Hyperlink" xfId="5411" builtinId="9" hidden="1"/>
    <cellStyle name="Followed Hyperlink" xfId="5413" builtinId="9" hidden="1"/>
    <cellStyle name="Followed Hyperlink" xfId="5415" builtinId="9" hidden="1"/>
    <cellStyle name="Followed Hyperlink" xfId="5417" builtinId="9" hidden="1"/>
    <cellStyle name="Followed Hyperlink" xfId="5419" builtinId="9" hidden="1"/>
    <cellStyle name="Followed Hyperlink" xfId="5421" builtinId="9" hidden="1"/>
    <cellStyle name="Followed Hyperlink" xfId="5423" builtinId="9" hidden="1"/>
    <cellStyle name="Followed Hyperlink" xfId="5425" builtinId="9" hidden="1"/>
    <cellStyle name="Followed Hyperlink" xfId="5427" builtinId="9" hidden="1"/>
    <cellStyle name="Followed Hyperlink" xfId="5429" builtinId="9" hidden="1"/>
    <cellStyle name="Followed Hyperlink" xfId="5431" builtinId="9" hidden="1"/>
    <cellStyle name="Followed Hyperlink" xfId="5433" builtinId="9" hidden="1"/>
    <cellStyle name="Followed Hyperlink" xfId="5435" builtinId="9" hidden="1"/>
    <cellStyle name="Followed Hyperlink" xfId="5437" builtinId="9" hidden="1"/>
    <cellStyle name="Followed Hyperlink" xfId="5439" builtinId="9" hidden="1"/>
    <cellStyle name="Followed Hyperlink" xfId="5441" builtinId="9" hidden="1"/>
    <cellStyle name="Followed Hyperlink" xfId="5443" builtinId="9" hidden="1"/>
    <cellStyle name="Followed Hyperlink" xfId="5445" builtinId="9" hidden="1"/>
    <cellStyle name="Followed Hyperlink" xfId="5447" builtinId="9" hidden="1"/>
    <cellStyle name="Followed Hyperlink" xfId="5449" builtinId="9" hidden="1"/>
    <cellStyle name="Followed Hyperlink" xfId="5451" builtinId="9" hidden="1"/>
    <cellStyle name="Followed Hyperlink" xfId="5453" builtinId="9" hidden="1"/>
    <cellStyle name="Followed Hyperlink" xfId="5455" builtinId="9" hidden="1"/>
    <cellStyle name="Followed Hyperlink" xfId="5457" builtinId="9" hidden="1"/>
    <cellStyle name="Followed Hyperlink" xfId="5459" builtinId="9" hidden="1"/>
    <cellStyle name="Followed Hyperlink" xfId="5461" builtinId="9" hidden="1"/>
    <cellStyle name="Followed Hyperlink" xfId="5463" builtinId="9" hidden="1"/>
    <cellStyle name="Followed Hyperlink" xfId="5465" builtinId="9" hidden="1"/>
    <cellStyle name="Followed Hyperlink" xfId="5467" builtinId="9" hidden="1"/>
    <cellStyle name="Followed Hyperlink" xfId="5469" builtinId="9" hidden="1"/>
    <cellStyle name="Followed Hyperlink" xfId="5471" builtinId="9" hidden="1"/>
    <cellStyle name="Followed Hyperlink" xfId="5473" builtinId="9" hidden="1"/>
    <cellStyle name="Followed Hyperlink" xfId="5475" builtinId="9" hidden="1"/>
    <cellStyle name="Followed Hyperlink" xfId="5477" builtinId="9" hidden="1"/>
    <cellStyle name="Followed Hyperlink" xfId="5479" builtinId="9" hidden="1"/>
    <cellStyle name="Followed Hyperlink" xfId="5481" builtinId="9" hidden="1"/>
    <cellStyle name="Followed Hyperlink" xfId="5483" builtinId="9" hidden="1"/>
    <cellStyle name="Followed Hyperlink" xfId="5485" builtinId="9" hidden="1"/>
    <cellStyle name="Followed Hyperlink" xfId="5487" builtinId="9" hidden="1"/>
    <cellStyle name="Followed Hyperlink" xfId="5489" builtinId="9" hidden="1"/>
    <cellStyle name="Followed Hyperlink" xfId="5491" builtinId="9" hidden="1"/>
    <cellStyle name="Followed Hyperlink" xfId="5493" builtinId="9" hidden="1"/>
    <cellStyle name="Followed Hyperlink" xfId="5495" builtinId="9" hidden="1"/>
    <cellStyle name="Followed Hyperlink" xfId="5497" builtinId="9" hidden="1"/>
    <cellStyle name="Followed Hyperlink" xfId="5499" builtinId="9" hidden="1"/>
    <cellStyle name="Followed Hyperlink" xfId="5501" builtinId="9" hidden="1"/>
    <cellStyle name="Followed Hyperlink" xfId="5503" builtinId="9" hidden="1"/>
    <cellStyle name="Followed Hyperlink" xfId="5505" builtinId="9" hidden="1"/>
    <cellStyle name="Followed Hyperlink" xfId="5507" builtinId="9" hidden="1"/>
    <cellStyle name="Followed Hyperlink" xfId="5509" builtinId="9" hidden="1"/>
    <cellStyle name="Followed Hyperlink" xfId="5511" builtinId="9" hidden="1"/>
    <cellStyle name="Followed Hyperlink" xfId="5513" builtinId="9" hidden="1"/>
    <cellStyle name="Followed Hyperlink" xfId="5515" builtinId="9" hidden="1"/>
    <cellStyle name="Followed Hyperlink" xfId="5517" builtinId="9" hidden="1"/>
    <cellStyle name="Followed Hyperlink" xfId="5519" builtinId="9" hidden="1"/>
    <cellStyle name="Followed Hyperlink" xfId="5521" builtinId="9" hidden="1"/>
    <cellStyle name="Followed Hyperlink" xfId="5523" builtinId="9" hidden="1"/>
    <cellStyle name="Followed Hyperlink" xfId="5525" builtinId="9" hidden="1"/>
    <cellStyle name="Followed Hyperlink" xfId="5527" builtinId="9" hidden="1"/>
    <cellStyle name="Followed Hyperlink" xfId="5529" builtinId="9" hidden="1"/>
    <cellStyle name="Followed Hyperlink" xfId="5531" builtinId="9" hidden="1"/>
    <cellStyle name="Followed Hyperlink" xfId="5533" builtinId="9" hidden="1"/>
    <cellStyle name="Followed Hyperlink" xfId="5535" builtinId="9" hidden="1"/>
    <cellStyle name="Followed Hyperlink" xfId="5537" builtinId="9" hidden="1"/>
    <cellStyle name="Followed Hyperlink" xfId="5539" builtinId="9" hidden="1"/>
    <cellStyle name="Followed Hyperlink" xfId="5541" builtinId="9" hidden="1"/>
    <cellStyle name="Followed Hyperlink" xfId="5543" builtinId="9" hidden="1"/>
    <cellStyle name="Followed Hyperlink" xfId="5545" builtinId="9" hidden="1"/>
    <cellStyle name="Followed Hyperlink" xfId="5547" builtinId="9" hidden="1"/>
    <cellStyle name="Followed Hyperlink" xfId="5549" builtinId="9" hidden="1"/>
    <cellStyle name="Followed Hyperlink" xfId="5551" builtinId="9" hidden="1"/>
    <cellStyle name="Followed Hyperlink" xfId="5553" builtinId="9" hidden="1"/>
    <cellStyle name="Followed Hyperlink" xfId="5555" builtinId="9" hidden="1"/>
    <cellStyle name="Followed Hyperlink" xfId="5557" builtinId="9" hidden="1"/>
    <cellStyle name="Followed Hyperlink" xfId="5559" builtinId="9" hidden="1"/>
    <cellStyle name="Followed Hyperlink" xfId="5561" builtinId="9" hidden="1"/>
    <cellStyle name="Followed Hyperlink" xfId="5563" builtinId="9" hidden="1"/>
    <cellStyle name="Followed Hyperlink" xfId="5565" builtinId="9" hidden="1"/>
    <cellStyle name="Followed Hyperlink" xfId="5567" builtinId="9" hidden="1"/>
    <cellStyle name="Followed Hyperlink" xfId="5569" builtinId="9" hidden="1"/>
    <cellStyle name="Followed Hyperlink" xfId="5571" builtinId="9" hidden="1"/>
    <cellStyle name="Followed Hyperlink" xfId="5573" builtinId="9" hidden="1"/>
    <cellStyle name="Followed Hyperlink" xfId="5575" builtinId="9" hidden="1"/>
    <cellStyle name="Followed Hyperlink" xfId="5577" builtinId="9" hidden="1"/>
    <cellStyle name="Followed Hyperlink" xfId="5579" builtinId="9" hidden="1"/>
    <cellStyle name="Followed Hyperlink" xfId="5581" builtinId="9" hidden="1"/>
    <cellStyle name="Followed Hyperlink" xfId="5583" builtinId="9" hidden="1"/>
    <cellStyle name="Followed Hyperlink" xfId="5585" builtinId="9" hidden="1"/>
    <cellStyle name="Followed Hyperlink" xfId="5587" builtinId="9" hidden="1"/>
    <cellStyle name="Followed Hyperlink" xfId="5589" builtinId="9" hidden="1"/>
    <cellStyle name="Followed Hyperlink" xfId="5591" builtinId="9" hidden="1"/>
    <cellStyle name="Followed Hyperlink" xfId="5593" builtinId="9" hidden="1"/>
    <cellStyle name="Followed Hyperlink" xfId="5595" builtinId="9" hidden="1"/>
    <cellStyle name="Followed Hyperlink" xfId="5597" builtinId="9" hidden="1"/>
    <cellStyle name="Followed Hyperlink" xfId="5599" builtinId="9" hidden="1"/>
    <cellStyle name="Followed Hyperlink" xfId="5601" builtinId="9" hidden="1"/>
    <cellStyle name="Followed Hyperlink" xfId="5603" builtinId="9" hidden="1"/>
    <cellStyle name="Followed Hyperlink" xfId="5605" builtinId="9" hidden="1"/>
    <cellStyle name="Followed Hyperlink" xfId="5607" builtinId="9" hidden="1"/>
    <cellStyle name="Followed Hyperlink" xfId="5609" builtinId="9" hidden="1"/>
    <cellStyle name="Followed Hyperlink" xfId="5611" builtinId="9" hidden="1"/>
    <cellStyle name="Followed Hyperlink" xfId="5613" builtinId="9" hidden="1"/>
    <cellStyle name="Followed Hyperlink" xfId="5615" builtinId="9" hidden="1"/>
    <cellStyle name="Followed Hyperlink" xfId="5617" builtinId="9" hidden="1"/>
    <cellStyle name="Followed Hyperlink" xfId="5619" builtinId="9" hidden="1"/>
    <cellStyle name="Followed Hyperlink" xfId="5621" builtinId="9" hidden="1"/>
    <cellStyle name="Followed Hyperlink" xfId="5623" builtinId="9" hidden="1"/>
    <cellStyle name="Followed Hyperlink" xfId="5625" builtinId="9" hidden="1"/>
    <cellStyle name="Followed Hyperlink" xfId="5627" builtinId="9" hidden="1"/>
    <cellStyle name="Followed Hyperlink" xfId="5629" builtinId="9" hidden="1"/>
    <cellStyle name="Followed Hyperlink" xfId="5631" builtinId="9" hidden="1"/>
    <cellStyle name="Followed Hyperlink" xfId="5633" builtinId="9" hidden="1"/>
    <cellStyle name="Followed Hyperlink" xfId="5635" builtinId="9" hidden="1"/>
    <cellStyle name="Followed Hyperlink" xfId="5637" builtinId="9" hidden="1"/>
    <cellStyle name="Followed Hyperlink" xfId="5639" builtinId="9" hidden="1"/>
    <cellStyle name="Followed Hyperlink" xfId="5641" builtinId="9" hidden="1"/>
    <cellStyle name="Followed Hyperlink" xfId="5643" builtinId="9" hidden="1"/>
    <cellStyle name="Followed Hyperlink" xfId="5645" builtinId="9" hidden="1"/>
    <cellStyle name="Followed Hyperlink" xfId="5647" builtinId="9" hidden="1"/>
    <cellStyle name="Followed Hyperlink" xfId="5649" builtinId="9" hidden="1"/>
    <cellStyle name="Followed Hyperlink" xfId="5657" builtinId="9" hidden="1"/>
    <cellStyle name="Followed Hyperlink" xfId="5659" builtinId="9" hidden="1"/>
    <cellStyle name="Followed Hyperlink" xfId="5661" builtinId="9" hidden="1"/>
    <cellStyle name="Followed Hyperlink" xfId="5663" builtinId="9" hidden="1"/>
    <cellStyle name="Followed Hyperlink" xfId="5665" builtinId="9" hidden="1"/>
    <cellStyle name="Followed Hyperlink" xfId="5667" builtinId="9" hidden="1"/>
    <cellStyle name="Followed Hyperlink" xfId="5669" builtinId="9" hidden="1"/>
    <cellStyle name="Followed Hyperlink" xfId="5671" builtinId="9" hidden="1"/>
    <cellStyle name="Followed Hyperlink" xfId="5673" builtinId="9" hidden="1"/>
    <cellStyle name="Followed Hyperlink" xfId="5675" builtinId="9" hidden="1"/>
    <cellStyle name="Followed Hyperlink" xfId="5677" builtinId="9" hidden="1"/>
    <cellStyle name="Followed Hyperlink" xfId="5679" builtinId="9" hidden="1"/>
    <cellStyle name="Followed Hyperlink" xfId="5681" builtinId="9" hidden="1"/>
    <cellStyle name="Followed Hyperlink" xfId="5683" builtinId="9" hidden="1"/>
    <cellStyle name="Followed Hyperlink" xfId="5685" builtinId="9" hidden="1"/>
    <cellStyle name="Followed Hyperlink" xfId="5687" builtinId="9" hidden="1"/>
    <cellStyle name="Followed Hyperlink" xfId="5689" builtinId="9" hidden="1"/>
    <cellStyle name="Followed Hyperlink" xfId="5691" builtinId="9" hidden="1"/>
    <cellStyle name="Followed Hyperlink" xfId="5693" builtinId="9" hidden="1"/>
    <cellStyle name="Followed Hyperlink" xfId="5695" builtinId="9" hidden="1"/>
    <cellStyle name="Followed Hyperlink" xfId="5697" builtinId="9" hidden="1"/>
    <cellStyle name="Followed Hyperlink" xfId="5699" builtinId="9" hidden="1"/>
    <cellStyle name="Followed Hyperlink" xfId="5701" builtinId="9" hidden="1"/>
    <cellStyle name="Followed Hyperlink" xfId="5703" builtinId="9" hidden="1"/>
    <cellStyle name="Followed Hyperlink" xfId="5705" builtinId="9" hidden="1"/>
    <cellStyle name="Followed Hyperlink" xfId="5707" builtinId="9" hidden="1"/>
    <cellStyle name="Followed Hyperlink" xfId="5709" builtinId="9" hidden="1"/>
    <cellStyle name="Followed Hyperlink" xfId="5711" builtinId="9" hidden="1"/>
    <cellStyle name="Followed Hyperlink" xfId="5713" builtinId="9" hidden="1"/>
    <cellStyle name="Followed Hyperlink" xfId="5715" builtinId="9" hidden="1"/>
    <cellStyle name="Followed Hyperlink" xfId="5717" builtinId="9" hidden="1"/>
    <cellStyle name="Followed Hyperlink" xfId="5719" builtinId="9" hidden="1"/>
    <cellStyle name="Followed Hyperlink" xfId="5721" builtinId="9" hidden="1"/>
    <cellStyle name="Followed Hyperlink" xfId="5723" builtinId="9" hidden="1"/>
    <cellStyle name="Followed Hyperlink" xfId="5725" builtinId="9" hidden="1"/>
    <cellStyle name="Followed Hyperlink" xfId="5727" builtinId="9" hidden="1"/>
    <cellStyle name="Followed Hyperlink" xfId="5729" builtinId="9" hidden="1"/>
    <cellStyle name="Followed Hyperlink" xfId="5731" builtinId="9" hidden="1"/>
    <cellStyle name="Followed Hyperlink" xfId="5733" builtinId="9" hidden="1"/>
    <cellStyle name="Followed Hyperlink" xfId="5735" builtinId="9" hidden="1"/>
    <cellStyle name="Followed Hyperlink" xfId="5737" builtinId="9" hidden="1"/>
    <cellStyle name="Followed Hyperlink" xfId="5739" builtinId="9"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Hyperlink" xfId="946" builtinId="8" hidden="1"/>
    <cellStyle name="Hyperlink" xfId="948" builtinId="8" hidden="1"/>
    <cellStyle name="Hyperlink" xfId="950" builtinId="8" hidden="1"/>
    <cellStyle name="Hyperlink" xfId="952" builtinId="8" hidden="1"/>
    <cellStyle name="Hyperlink" xfId="954" builtinId="8" hidden="1"/>
    <cellStyle name="Hyperlink" xfId="956" builtinId="8" hidden="1"/>
    <cellStyle name="Hyperlink" xfId="958" builtinId="8" hidden="1"/>
    <cellStyle name="Hyperlink" xfId="960" builtinId="8" hidden="1"/>
    <cellStyle name="Hyperlink" xfId="962" builtinId="8" hidden="1"/>
    <cellStyle name="Hyperlink" xfId="964" builtinId="8" hidden="1"/>
    <cellStyle name="Hyperlink" xfId="966" builtinId="8" hidden="1"/>
    <cellStyle name="Hyperlink" xfId="968" builtinId="8" hidden="1"/>
    <cellStyle name="Hyperlink" xfId="970" builtinId="8" hidden="1"/>
    <cellStyle name="Hyperlink" xfId="972" builtinId="8" hidden="1"/>
    <cellStyle name="Hyperlink" xfId="974" builtinId="8" hidden="1"/>
    <cellStyle name="Hyperlink" xfId="976" builtinId="8" hidden="1"/>
    <cellStyle name="Hyperlink" xfId="978" builtinId="8" hidden="1"/>
    <cellStyle name="Hyperlink" xfId="980" builtinId="8" hidden="1"/>
    <cellStyle name="Hyperlink" xfId="982" builtinId="8" hidden="1"/>
    <cellStyle name="Hyperlink" xfId="984" builtinId="8" hidden="1"/>
    <cellStyle name="Hyperlink" xfId="986" builtinId="8" hidden="1"/>
    <cellStyle name="Hyperlink" xfId="988" builtinId="8" hidden="1"/>
    <cellStyle name="Hyperlink" xfId="990" builtinId="8" hidden="1"/>
    <cellStyle name="Hyperlink" xfId="992" builtinId="8" hidden="1"/>
    <cellStyle name="Hyperlink" xfId="994" builtinId="8" hidden="1"/>
    <cellStyle name="Hyperlink" xfId="996" builtinId="8" hidden="1"/>
    <cellStyle name="Hyperlink" xfId="998" builtinId="8" hidden="1"/>
    <cellStyle name="Hyperlink" xfId="1000" builtinId="8" hidden="1"/>
    <cellStyle name="Hyperlink" xfId="1002" builtinId="8" hidden="1"/>
    <cellStyle name="Hyperlink" xfId="1004" builtinId="8" hidden="1"/>
    <cellStyle name="Hyperlink" xfId="1006" builtinId="8" hidden="1"/>
    <cellStyle name="Hyperlink" xfId="1008" builtinId="8" hidden="1"/>
    <cellStyle name="Hyperlink" xfId="1010" builtinId="8" hidden="1"/>
    <cellStyle name="Hyperlink" xfId="1012" builtinId="8" hidden="1"/>
    <cellStyle name="Hyperlink" xfId="1014" builtinId="8" hidden="1"/>
    <cellStyle name="Hyperlink" xfId="1016" builtinId="8" hidden="1"/>
    <cellStyle name="Hyperlink" xfId="1018" builtinId="8" hidden="1"/>
    <cellStyle name="Hyperlink" xfId="1020" builtinId="8" hidden="1"/>
    <cellStyle name="Hyperlink" xfId="1022" builtinId="8" hidden="1"/>
    <cellStyle name="Hyperlink" xfId="1024" builtinId="8" hidden="1"/>
    <cellStyle name="Hyperlink" xfId="1026" builtinId="8" hidden="1"/>
    <cellStyle name="Hyperlink" xfId="1028" builtinId="8" hidden="1"/>
    <cellStyle name="Hyperlink" xfId="1030" builtinId="8" hidden="1"/>
    <cellStyle name="Hyperlink" xfId="1032" builtinId="8" hidden="1"/>
    <cellStyle name="Hyperlink" xfId="1034" builtinId="8" hidden="1"/>
    <cellStyle name="Hyperlink" xfId="1036" builtinId="8" hidden="1"/>
    <cellStyle name="Hyperlink" xfId="1038" builtinId="8" hidden="1"/>
    <cellStyle name="Hyperlink" xfId="1040" builtinId="8" hidden="1"/>
    <cellStyle name="Hyperlink" xfId="1042" builtinId="8" hidden="1"/>
    <cellStyle name="Hyperlink" xfId="1044" builtinId="8" hidden="1"/>
    <cellStyle name="Hyperlink" xfId="1046" builtinId="8" hidden="1"/>
    <cellStyle name="Hyperlink" xfId="1048" builtinId="8" hidden="1"/>
    <cellStyle name="Hyperlink" xfId="1050" builtinId="8" hidden="1"/>
    <cellStyle name="Hyperlink" xfId="1052" builtinId="8" hidden="1"/>
    <cellStyle name="Hyperlink" xfId="1054" builtinId="8" hidden="1"/>
    <cellStyle name="Hyperlink" xfId="1056" builtinId="8" hidden="1"/>
    <cellStyle name="Hyperlink" xfId="1058" builtinId="8" hidden="1"/>
    <cellStyle name="Hyperlink" xfId="1060" builtinId="8" hidden="1"/>
    <cellStyle name="Hyperlink" xfId="1062" builtinId="8" hidden="1"/>
    <cellStyle name="Hyperlink" xfId="1064" builtinId="8" hidden="1"/>
    <cellStyle name="Hyperlink" xfId="1066" builtinId="8" hidden="1"/>
    <cellStyle name="Hyperlink" xfId="1068" builtinId="8" hidden="1"/>
    <cellStyle name="Hyperlink" xfId="1070" builtinId="8" hidden="1"/>
    <cellStyle name="Hyperlink" xfId="1072" builtinId="8" hidden="1"/>
    <cellStyle name="Hyperlink" xfId="1074" builtinId="8" hidden="1"/>
    <cellStyle name="Hyperlink" xfId="1076" builtinId="8" hidden="1"/>
    <cellStyle name="Hyperlink" xfId="1078" builtinId="8" hidden="1"/>
    <cellStyle name="Hyperlink" xfId="1080" builtinId="8" hidden="1"/>
    <cellStyle name="Hyperlink" xfId="1082" builtinId="8" hidden="1"/>
    <cellStyle name="Hyperlink" xfId="1084" builtinId="8" hidden="1"/>
    <cellStyle name="Hyperlink" xfId="1086" builtinId="8" hidden="1"/>
    <cellStyle name="Hyperlink" xfId="1088" builtinId="8" hidden="1"/>
    <cellStyle name="Hyperlink" xfId="1090" builtinId="8" hidden="1"/>
    <cellStyle name="Hyperlink" xfId="1092" builtinId="8" hidden="1"/>
    <cellStyle name="Hyperlink" xfId="1094" builtinId="8" hidden="1"/>
    <cellStyle name="Hyperlink" xfId="1096" builtinId="8" hidden="1"/>
    <cellStyle name="Hyperlink" xfId="1098" builtinId="8" hidden="1"/>
    <cellStyle name="Hyperlink" xfId="1100" builtinId="8" hidden="1"/>
    <cellStyle name="Hyperlink" xfId="1102" builtinId="8" hidden="1"/>
    <cellStyle name="Hyperlink" xfId="1104" builtinId="8" hidden="1"/>
    <cellStyle name="Hyperlink" xfId="1106" builtinId="8" hidden="1"/>
    <cellStyle name="Hyperlink" xfId="1108" builtinId="8" hidden="1"/>
    <cellStyle name="Hyperlink" xfId="1110" builtinId="8" hidden="1"/>
    <cellStyle name="Hyperlink" xfId="1112" builtinId="8" hidden="1"/>
    <cellStyle name="Hyperlink" xfId="1114" builtinId="8" hidden="1"/>
    <cellStyle name="Hyperlink" xfId="1116" builtinId="8" hidden="1"/>
    <cellStyle name="Hyperlink" xfId="1118" builtinId="8" hidden="1"/>
    <cellStyle name="Hyperlink" xfId="1120" builtinId="8" hidden="1"/>
    <cellStyle name="Hyperlink" xfId="1122" builtinId="8" hidden="1"/>
    <cellStyle name="Hyperlink" xfId="1124" builtinId="8" hidden="1"/>
    <cellStyle name="Hyperlink" xfId="1126" builtinId="8" hidden="1"/>
    <cellStyle name="Hyperlink" xfId="1128" builtinId="8" hidden="1"/>
    <cellStyle name="Hyperlink" xfId="1130" builtinId="8" hidden="1"/>
    <cellStyle name="Hyperlink" xfId="1132" builtinId="8" hidden="1"/>
    <cellStyle name="Hyperlink" xfId="1134" builtinId="8" hidden="1"/>
    <cellStyle name="Hyperlink" xfId="1136" builtinId="8" hidden="1"/>
    <cellStyle name="Hyperlink" xfId="1138" builtinId="8" hidden="1"/>
    <cellStyle name="Hyperlink" xfId="1140" builtinId="8" hidden="1"/>
    <cellStyle name="Hyperlink" xfId="1142" builtinId="8" hidden="1"/>
    <cellStyle name="Hyperlink" xfId="1144" builtinId="8" hidden="1"/>
    <cellStyle name="Hyperlink" xfId="1146" builtinId="8" hidden="1"/>
    <cellStyle name="Hyperlink" xfId="1148" builtinId="8" hidden="1"/>
    <cellStyle name="Hyperlink" xfId="1150" builtinId="8" hidden="1"/>
    <cellStyle name="Hyperlink" xfId="1152" builtinId="8" hidden="1"/>
    <cellStyle name="Hyperlink" xfId="1154" builtinId="8" hidden="1"/>
    <cellStyle name="Hyperlink" xfId="1156" builtinId="8" hidden="1"/>
    <cellStyle name="Hyperlink" xfId="1158" builtinId="8" hidden="1"/>
    <cellStyle name="Hyperlink" xfId="1160" builtinId="8" hidden="1"/>
    <cellStyle name="Hyperlink" xfId="1162" builtinId="8" hidden="1"/>
    <cellStyle name="Hyperlink" xfId="1164" builtinId="8" hidden="1"/>
    <cellStyle name="Hyperlink" xfId="1166" builtinId="8" hidden="1"/>
    <cellStyle name="Hyperlink" xfId="1168" builtinId="8" hidden="1"/>
    <cellStyle name="Hyperlink" xfId="1170" builtinId="8" hidden="1"/>
    <cellStyle name="Hyperlink" xfId="1172" builtinId="8" hidden="1"/>
    <cellStyle name="Hyperlink" xfId="1174" builtinId="8" hidden="1"/>
    <cellStyle name="Hyperlink" xfId="1176" builtinId="8" hidden="1"/>
    <cellStyle name="Hyperlink" xfId="1178" builtinId="8" hidden="1"/>
    <cellStyle name="Hyperlink" xfId="1180" builtinId="8" hidden="1"/>
    <cellStyle name="Hyperlink" xfId="1182" builtinId="8" hidden="1"/>
    <cellStyle name="Hyperlink" xfId="1184" builtinId="8" hidden="1"/>
    <cellStyle name="Hyperlink" xfId="1186" builtinId="8" hidden="1"/>
    <cellStyle name="Hyperlink" xfId="1188" builtinId="8" hidden="1"/>
    <cellStyle name="Hyperlink" xfId="1190" builtinId="8" hidden="1"/>
    <cellStyle name="Hyperlink" xfId="1192" builtinId="8" hidden="1"/>
    <cellStyle name="Hyperlink" xfId="1194" builtinId="8" hidden="1"/>
    <cellStyle name="Hyperlink" xfId="1196" builtinId="8" hidden="1"/>
    <cellStyle name="Hyperlink" xfId="1198" builtinId="8" hidden="1"/>
    <cellStyle name="Hyperlink" xfId="1200" builtinId="8" hidden="1"/>
    <cellStyle name="Hyperlink" xfId="1202" builtinId="8" hidden="1"/>
    <cellStyle name="Hyperlink" xfId="1204" builtinId="8" hidden="1"/>
    <cellStyle name="Hyperlink" xfId="1206" builtinId="8" hidden="1"/>
    <cellStyle name="Hyperlink" xfId="1208" builtinId="8" hidden="1"/>
    <cellStyle name="Hyperlink" xfId="1210" builtinId="8" hidden="1"/>
    <cellStyle name="Hyperlink" xfId="1212" builtinId="8" hidden="1"/>
    <cellStyle name="Hyperlink" xfId="1214" builtinId="8" hidden="1"/>
    <cellStyle name="Hyperlink" xfId="1216" builtinId="8" hidden="1"/>
    <cellStyle name="Hyperlink" xfId="1218" builtinId="8" hidden="1"/>
    <cellStyle name="Hyperlink" xfId="1220" builtinId="8" hidden="1"/>
    <cellStyle name="Hyperlink" xfId="1222" builtinId="8" hidden="1"/>
    <cellStyle name="Hyperlink" xfId="1224" builtinId="8" hidden="1"/>
    <cellStyle name="Hyperlink" xfId="1226" builtinId="8" hidden="1"/>
    <cellStyle name="Hyperlink" xfId="1228" builtinId="8" hidden="1"/>
    <cellStyle name="Hyperlink" xfId="1230" builtinId="8" hidden="1"/>
    <cellStyle name="Hyperlink" xfId="1232" builtinId="8" hidden="1"/>
    <cellStyle name="Hyperlink" xfId="1234" builtinId="8" hidden="1"/>
    <cellStyle name="Hyperlink" xfId="1236" builtinId="8" hidden="1"/>
    <cellStyle name="Hyperlink" xfId="1238" builtinId="8" hidden="1"/>
    <cellStyle name="Hyperlink" xfId="1240" builtinId="8" hidden="1"/>
    <cellStyle name="Hyperlink" xfId="1242" builtinId="8" hidden="1"/>
    <cellStyle name="Hyperlink" xfId="1244" builtinId="8" hidden="1"/>
    <cellStyle name="Hyperlink" xfId="1246" builtinId="8" hidden="1"/>
    <cellStyle name="Hyperlink" xfId="1248" builtinId="8" hidden="1"/>
    <cellStyle name="Hyperlink" xfId="1250" builtinId="8" hidden="1"/>
    <cellStyle name="Hyperlink" xfId="1252" builtinId="8" hidden="1"/>
    <cellStyle name="Hyperlink" xfId="1254" builtinId="8" hidden="1"/>
    <cellStyle name="Hyperlink" xfId="1256" builtinId="8" hidden="1"/>
    <cellStyle name="Hyperlink" xfId="1258" builtinId="8" hidden="1"/>
    <cellStyle name="Hyperlink" xfId="1260" builtinId="8" hidden="1"/>
    <cellStyle name="Hyperlink" xfId="1262" builtinId="8" hidden="1"/>
    <cellStyle name="Hyperlink" xfId="1264" builtinId="8" hidden="1"/>
    <cellStyle name="Hyperlink" xfId="1266" builtinId="8" hidden="1"/>
    <cellStyle name="Hyperlink" xfId="1268" builtinId="8" hidden="1"/>
    <cellStyle name="Hyperlink" xfId="1270" builtinId="8" hidden="1"/>
    <cellStyle name="Hyperlink" xfId="1272" builtinId="8" hidden="1"/>
    <cellStyle name="Hyperlink" xfId="1274" builtinId="8" hidden="1"/>
    <cellStyle name="Hyperlink" xfId="1276" builtinId="8" hidden="1"/>
    <cellStyle name="Hyperlink" xfId="1278" builtinId="8" hidden="1"/>
    <cellStyle name="Hyperlink" xfId="1280" builtinId="8" hidden="1"/>
    <cellStyle name="Hyperlink" xfId="1282" builtinId="8" hidden="1"/>
    <cellStyle name="Hyperlink" xfId="1284" builtinId="8" hidden="1"/>
    <cellStyle name="Hyperlink" xfId="1286" builtinId="8" hidden="1"/>
    <cellStyle name="Hyperlink" xfId="1288" builtinId="8" hidden="1"/>
    <cellStyle name="Hyperlink" xfId="1290" builtinId="8" hidden="1"/>
    <cellStyle name="Hyperlink" xfId="1292" builtinId="8" hidden="1"/>
    <cellStyle name="Hyperlink" xfId="1294" builtinId="8" hidden="1"/>
    <cellStyle name="Hyperlink" xfId="1296" builtinId="8" hidden="1"/>
    <cellStyle name="Hyperlink" xfId="1298" builtinId="8" hidden="1"/>
    <cellStyle name="Hyperlink" xfId="1300" builtinId="8" hidden="1"/>
    <cellStyle name="Hyperlink" xfId="1302" builtinId="8" hidden="1"/>
    <cellStyle name="Hyperlink" xfId="1304" builtinId="8" hidden="1"/>
    <cellStyle name="Hyperlink" xfId="1306" builtinId="8" hidden="1"/>
    <cellStyle name="Hyperlink" xfId="1308" builtinId="8" hidden="1"/>
    <cellStyle name="Hyperlink" xfId="1310" builtinId="8" hidden="1"/>
    <cellStyle name="Hyperlink" xfId="1312" builtinId="8" hidden="1"/>
    <cellStyle name="Hyperlink" xfId="1314" builtinId="8" hidden="1"/>
    <cellStyle name="Hyperlink" xfId="1316" builtinId="8" hidden="1"/>
    <cellStyle name="Hyperlink" xfId="1318" builtinId="8" hidden="1"/>
    <cellStyle name="Hyperlink" xfId="1320" builtinId="8" hidden="1"/>
    <cellStyle name="Hyperlink" xfId="1322" builtinId="8" hidden="1"/>
    <cellStyle name="Hyperlink" xfId="1324" builtinId="8" hidden="1"/>
    <cellStyle name="Hyperlink" xfId="1326" builtinId="8" hidden="1"/>
    <cellStyle name="Hyperlink" xfId="1328" builtinId="8" hidden="1"/>
    <cellStyle name="Hyperlink" xfId="1330" builtinId="8" hidden="1"/>
    <cellStyle name="Hyperlink" xfId="1332" builtinId="8" hidden="1"/>
    <cellStyle name="Hyperlink" xfId="1334" builtinId="8" hidden="1"/>
    <cellStyle name="Hyperlink" xfId="1336" builtinId="8" hidden="1"/>
    <cellStyle name="Hyperlink" xfId="1338" builtinId="8" hidden="1"/>
    <cellStyle name="Hyperlink" xfId="1340" builtinId="8" hidden="1"/>
    <cellStyle name="Hyperlink" xfId="1342" builtinId="8" hidden="1"/>
    <cellStyle name="Hyperlink" xfId="1344" builtinId="8" hidden="1"/>
    <cellStyle name="Hyperlink" xfId="1346" builtinId="8" hidden="1"/>
    <cellStyle name="Hyperlink" xfId="1348" builtinId="8" hidden="1"/>
    <cellStyle name="Hyperlink" xfId="1350" builtinId="8" hidden="1"/>
    <cellStyle name="Hyperlink" xfId="1352" builtinId="8" hidden="1"/>
    <cellStyle name="Hyperlink" xfId="1354" builtinId="8" hidden="1"/>
    <cellStyle name="Hyperlink" xfId="1356" builtinId="8" hidden="1"/>
    <cellStyle name="Hyperlink" xfId="1358" builtinId="8" hidden="1"/>
    <cellStyle name="Hyperlink" xfId="1360" builtinId="8" hidden="1"/>
    <cellStyle name="Hyperlink" xfId="1362" builtinId="8" hidden="1"/>
    <cellStyle name="Hyperlink" xfId="1364" builtinId="8" hidden="1"/>
    <cellStyle name="Hyperlink" xfId="1366" builtinId="8" hidden="1"/>
    <cellStyle name="Hyperlink" xfId="1368" builtinId="8" hidden="1"/>
    <cellStyle name="Hyperlink" xfId="1370" builtinId="8" hidden="1"/>
    <cellStyle name="Hyperlink" xfId="1372" builtinId="8" hidden="1"/>
    <cellStyle name="Hyperlink" xfId="1374" builtinId="8" hidden="1"/>
    <cellStyle name="Hyperlink" xfId="1376" builtinId="8" hidden="1"/>
    <cellStyle name="Hyperlink" xfId="1378" builtinId="8" hidden="1"/>
    <cellStyle name="Hyperlink" xfId="1380" builtinId="8" hidden="1"/>
    <cellStyle name="Hyperlink" xfId="1382" builtinId="8" hidden="1"/>
    <cellStyle name="Hyperlink" xfId="1384" builtinId="8" hidden="1"/>
    <cellStyle name="Hyperlink" xfId="1386" builtinId="8" hidden="1"/>
    <cellStyle name="Hyperlink" xfId="1388" builtinId="8" hidden="1"/>
    <cellStyle name="Hyperlink" xfId="1390" builtinId="8" hidden="1"/>
    <cellStyle name="Hyperlink" xfId="1392" builtinId="8" hidden="1"/>
    <cellStyle name="Hyperlink" xfId="1394" builtinId="8" hidden="1"/>
    <cellStyle name="Hyperlink" xfId="1396" builtinId="8" hidden="1"/>
    <cellStyle name="Hyperlink" xfId="1398" builtinId="8" hidden="1"/>
    <cellStyle name="Hyperlink" xfId="1400" builtinId="8" hidden="1"/>
    <cellStyle name="Hyperlink" xfId="1402" builtinId="8" hidden="1"/>
    <cellStyle name="Hyperlink" xfId="1404" builtinId="8" hidden="1"/>
    <cellStyle name="Hyperlink" xfId="1406" builtinId="8" hidden="1"/>
    <cellStyle name="Hyperlink" xfId="1408" builtinId="8" hidden="1"/>
    <cellStyle name="Hyperlink" xfId="1410" builtinId="8" hidden="1"/>
    <cellStyle name="Hyperlink" xfId="1412" builtinId="8" hidden="1"/>
    <cellStyle name="Hyperlink" xfId="1414" builtinId="8" hidden="1"/>
    <cellStyle name="Hyperlink" xfId="1416" builtinId="8" hidden="1"/>
    <cellStyle name="Hyperlink" xfId="1418" builtinId="8" hidden="1"/>
    <cellStyle name="Hyperlink" xfId="1420" builtinId="8" hidden="1"/>
    <cellStyle name="Hyperlink" xfId="1422" builtinId="8" hidden="1"/>
    <cellStyle name="Hyperlink" xfId="1424" builtinId="8" hidden="1"/>
    <cellStyle name="Hyperlink" xfId="1426" builtinId="8" hidden="1"/>
    <cellStyle name="Hyperlink" xfId="1428" builtinId="8" hidden="1"/>
    <cellStyle name="Hyperlink" xfId="1430" builtinId="8" hidden="1"/>
    <cellStyle name="Hyperlink" xfId="1432" builtinId="8" hidden="1"/>
    <cellStyle name="Hyperlink" xfId="1434" builtinId="8" hidden="1"/>
    <cellStyle name="Hyperlink" xfId="1436" builtinId="8" hidden="1"/>
    <cellStyle name="Hyperlink" xfId="1438" builtinId="8" hidden="1"/>
    <cellStyle name="Hyperlink" xfId="1440" builtinId="8" hidden="1"/>
    <cellStyle name="Hyperlink" xfId="1442" builtinId="8" hidden="1"/>
    <cellStyle name="Hyperlink" xfId="1444" builtinId="8" hidden="1"/>
    <cellStyle name="Hyperlink" xfId="1446" builtinId="8" hidden="1"/>
    <cellStyle name="Hyperlink" xfId="1448" builtinId="8" hidden="1"/>
    <cellStyle name="Hyperlink" xfId="1450" builtinId="8" hidden="1"/>
    <cellStyle name="Hyperlink" xfId="1452" builtinId="8" hidden="1"/>
    <cellStyle name="Hyperlink" xfId="1454" builtinId="8" hidden="1"/>
    <cellStyle name="Hyperlink" xfId="1456" builtinId="8" hidden="1"/>
    <cellStyle name="Hyperlink" xfId="1458" builtinId="8" hidden="1"/>
    <cellStyle name="Hyperlink" xfId="1460" builtinId="8" hidden="1"/>
    <cellStyle name="Hyperlink" xfId="1462" builtinId="8" hidden="1"/>
    <cellStyle name="Hyperlink" xfId="1464" builtinId="8" hidden="1"/>
    <cellStyle name="Hyperlink" xfId="1466" builtinId="8" hidden="1"/>
    <cellStyle name="Hyperlink" xfId="1468" builtinId="8" hidden="1"/>
    <cellStyle name="Hyperlink" xfId="1470" builtinId="8" hidden="1"/>
    <cellStyle name="Hyperlink" xfId="1472" builtinId="8" hidden="1"/>
    <cellStyle name="Hyperlink" xfId="1474" builtinId="8" hidden="1"/>
    <cellStyle name="Hyperlink" xfId="1476" builtinId="8" hidden="1"/>
    <cellStyle name="Hyperlink" xfId="1478" builtinId="8" hidden="1"/>
    <cellStyle name="Hyperlink" xfId="1480" builtinId="8" hidden="1"/>
    <cellStyle name="Hyperlink" xfId="1482" builtinId="8" hidden="1"/>
    <cellStyle name="Hyperlink" xfId="1484" builtinId="8" hidden="1"/>
    <cellStyle name="Hyperlink" xfId="1486" builtinId="8" hidden="1"/>
    <cellStyle name="Hyperlink" xfId="1488" builtinId="8" hidden="1"/>
    <cellStyle name="Hyperlink" xfId="1490" builtinId="8" hidden="1"/>
    <cellStyle name="Hyperlink" xfId="1492" builtinId="8" hidden="1"/>
    <cellStyle name="Hyperlink" xfId="1494" builtinId="8" hidden="1"/>
    <cellStyle name="Hyperlink" xfId="1496" builtinId="8" hidden="1"/>
    <cellStyle name="Hyperlink" xfId="1498" builtinId="8" hidden="1"/>
    <cellStyle name="Hyperlink" xfId="1500" builtinId="8" hidden="1"/>
    <cellStyle name="Hyperlink" xfId="1502" builtinId="8" hidden="1"/>
    <cellStyle name="Hyperlink" xfId="1504" builtinId="8" hidden="1"/>
    <cellStyle name="Hyperlink" xfId="1506" builtinId="8" hidden="1"/>
    <cellStyle name="Hyperlink" xfId="1508" builtinId="8" hidden="1"/>
    <cellStyle name="Hyperlink" xfId="1510" builtinId="8" hidden="1"/>
    <cellStyle name="Hyperlink" xfId="1512" builtinId="8" hidden="1"/>
    <cellStyle name="Hyperlink" xfId="1514" builtinId="8" hidden="1"/>
    <cellStyle name="Hyperlink" xfId="1516" builtinId="8" hidden="1"/>
    <cellStyle name="Hyperlink" xfId="1518" builtinId="8" hidden="1"/>
    <cellStyle name="Hyperlink" xfId="1520" builtinId="8" hidden="1"/>
    <cellStyle name="Hyperlink" xfId="1522" builtinId="8" hidden="1"/>
    <cellStyle name="Hyperlink" xfId="1524" builtinId="8" hidden="1"/>
    <cellStyle name="Hyperlink" xfId="1526" builtinId="8" hidden="1"/>
    <cellStyle name="Hyperlink" xfId="1528" builtinId="8" hidden="1"/>
    <cellStyle name="Hyperlink" xfId="1530" builtinId="8" hidden="1"/>
    <cellStyle name="Hyperlink" xfId="1532" builtinId="8" hidden="1"/>
    <cellStyle name="Hyperlink" xfId="1534" builtinId="8" hidden="1"/>
    <cellStyle name="Hyperlink" xfId="1536" builtinId="8" hidden="1"/>
    <cellStyle name="Hyperlink" xfId="1538" builtinId="8" hidden="1"/>
    <cellStyle name="Hyperlink" xfId="1540" builtinId="8" hidden="1"/>
    <cellStyle name="Hyperlink" xfId="1542" builtinId="8" hidden="1"/>
    <cellStyle name="Hyperlink" xfId="1544" builtinId="8" hidden="1"/>
    <cellStyle name="Hyperlink" xfId="1546" builtinId="8" hidden="1"/>
    <cellStyle name="Hyperlink" xfId="1548" builtinId="8" hidden="1"/>
    <cellStyle name="Hyperlink" xfId="1550" builtinId="8" hidden="1"/>
    <cellStyle name="Hyperlink" xfId="1552" builtinId="8" hidden="1"/>
    <cellStyle name="Hyperlink" xfId="1554" builtinId="8" hidden="1"/>
    <cellStyle name="Hyperlink" xfId="1556" builtinId="8" hidden="1"/>
    <cellStyle name="Hyperlink" xfId="1558" builtinId="8" hidden="1"/>
    <cellStyle name="Hyperlink" xfId="1560" builtinId="8" hidden="1"/>
    <cellStyle name="Hyperlink" xfId="1562" builtinId="8" hidden="1"/>
    <cellStyle name="Hyperlink" xfId="1564" builtinId="8" hidden="1"/>
    <cellStyle name="Hyperlink" xfId="1566" builtinId="8" hidden="1"/>
    <cellStyle name="Hyperlink" xfId="1568" builtinId="8" hidden="1"/>
    <cellStyle name="Hyperlink" xfId="1570" builtinId="8" hidden="1"/>
    <cellStyle name="Hyperlink" xfId="1572" builtinId="8" hidden="1"/>
    <cellStyle name="Hyperlink" xfId="1574" builtinId="8" hidden="1"/>
    <cellStyle name="Hyperlink" xfId="1576" builtinId="8" hidden="1"/>
    <cellStyle name="Hyperlink" xfId="1578" builtinId="8" hidden="1"/>
    <cellStyle name="Hyperlink" xfId="1580" builtinId="8" hidden="1"/>
    <cellStyle name="Hyperlink" xfId="1582" builtinId="8" hidden="1"/>
    <cellStyle name="Hyperlink" xfId="1584" builtinId="8" hidden="1"/>
    <cellStyle name="Hyperlink" xfId="1586" builtinId="8" hidden="1"/>
    <cellStyle name="Hyperlink" xfId="1588" builtinId="8" hidden="1"/>
    <cellStyle name="Hyperlink" xfId="1590" builtinId="8" hidden="1"/>
    <cellStyle name="Hyperlink" xfId="1592" builtinId="8" hidden="1"/>
    <cellStyle name="Hyperlink" xfId="1594" builtinId="8" hidden="1"/>
    <cellStyle name="Hyperlink" xfId="1596" builtinId="8" hidden="1"/>
    <cellStyle name="Hyperlink" xfId="1598" builtinId="8" hidden="1"/>
    <cellStyle name="Hyperlink" xfId="1600" builtinId="8" hidden="1"/>
    <cellStyle name="Hyperlink" xfId="1602" builtinId="8" hidden="1"/>
    <cellStyle name="Hyperlink" xfId="1604" builtinId="8" hidden="1"/>
    <cellStyle name="Hyperlink" xfId="1606" builtinId="8" hidden="1"/>
    <cellStyle name="Hyperlink" xfId="1608" builtinId="8" hidden="1"/>
    <cellStyle name="Hyperlink" xfId="1610" builtinId="8" hidden="1"/>
    <cellStyle name="Hyperlink" xfId="1612" builtinId="8" hidden="1"/>
    <cellStyle name="Hyperlink" xfId="1614" builtinId="8" hidden="1"/>
    <cellStyle name="Hyperlink" xfId="1616" builtinId="8" hidden="1"/>
    <cellStyle name="Hyperlink" xfId="1618" builtinId="8" hidden="1"/>
    <cellStyle name="Hyperlink" xfId="1620" builtinId="8" hidden="1"/>
    <cellStyle name="Hyperlink" xfId="1622" builtinId="8" hidden="1"/>
    <cellStyle name="Hyperlink" xfId="1624" builtinId="8" hidden="1"/>
    <cellStyle name="Hyperlink" xfId="1626" builtinId="8" hidden="1"/>
    <cellStyle name="Hyperlink" xfId="1628" builtinId="8" hidden="1"/>
    <cellStyle name="Hyperlink" xfId="1630" builtinId="8" hidden="1"/>
    <cellStyle name="Hyperlink" xfId="1632" builtinId="8" hidden="1"/>
    <cellStyle name="Hyperlink" xfId="1634" builtinId="8" hidden="1"/>
    <cellStyle name="Hyperlink" xfId="1636" builtinId="8" hidden="1"/>
    <cellStyle name="Hyperlink" xfId="1638" builtinId="8" hidden="1"/>
    <cellStyle name="Hyperlink" xfId="1640" builtinId="8" hidden="1"/>
    <cellStyle name="Hyperlink" xfId="1642" builtinId="8" hidden="1"/>
    <cellStyle name="Hyperlink" xfId="1644" builtinId="8" hidden="1"/>
    <cellStyle name="Hyperlink" xfId="1646" builtinId="8" hidden="1"/>
    <cellStyle name="Hyperlink" xfId="1648" builtinId="8" hidden="1"/>
    <cellStyle name="Hyperlink" xfId="1650" builtinId="8" hidden="1"/>
    <cellStyle name="Hyperlink" xfId="1652" builtinId="8" hidden="1"/>
    <cellStyle name="Hyperlink" xfId="1654" builtinId="8" hidden="1"/>
    <cellStyle name="Hyperlink" xfId="1656" builtinId="8" hidden="1"/>
    <cellStyle name="Hyperlink" xfId="1658" builtinId="8" hidden="1"/>
    <cellStyle name="Hyperlink" xfId="1660" builtinId="8" hidden="1"/>
    <cellStyle name="Hyperlink" xfId="1662" builtinId="8" hidden="1"/>
    <cellStyle name="Hyperlink" xfId="1664" builtinId="8" hidden="1"/>
    <cellStyle name="Hyperlink" xfId="1666" builtinId="8" hidden="1"/>
    <cellStyle name="Hyperlink" xfId="1668" builtinId="8" hidden="1"/>
    <cellStyle name="Hyperlink" xfId="1670" builtinId="8" hidden="1"/>
    <cellStyle name="Hyperlink" xfId="1672" builtinId="8" hidden="1"/>
    <cellStyle name="Hyperlink" xfId="1674" builtinId="8" hidden="1"/>
    <cellStyle name="Hyperlink" xfId="1676" builtinId="8" hidden="1"/>
    <cellStyle name="Hyperlink" xfId="1678" builtinId="8" hidden="1"/>
    <cellStyle name="Hyperlink" xfId="1680" builtinId="8" hidden="1"/>
    <cellStyle name="Hyperlink" xfId="1682" builtinId="8" hidden="1"/>
    <cellStyle name="Hyperlink" xfId="1684" builtinId="8" hidden="1"/>
    <cellStyle name="Hyperlink" xfId="1686" builtinId="8" hidden="1"/>
    <cellStyle name="Hyperlink" xfId="1688" builtinId="8" hidden="1"/>
    <cellStyle name="Hyperlink" xfId="1690" builtinId="8" hidden="1"/>
    <cellStyle name="Hyperlink" xfId="1692" builtinId="8" hidden="1"/>
    <cellStyle name="Hyperlink" xfId="1694" builtinId="8" hidden="1"/>
    <cellStyle name="Hyperlink" xfId="1696" builtinId="8" hidden="1"/>
    <cellStyle name="Hyperlink" xfId="1698" builtinId="8" hidden="1"/>
    <cellStyle name="Hyperlink" xfId="1700" builtinId="8" hidden="1"/>
    <cellStyle name="Hyperlink" xfId="1702" builtinId="8" hidden="1"/>
    <cellStyle name="Hyperlink" xfId="1704" builtinId="8" hidden="1"/>
    <cellStyle name="Hyperlink" xfId="1706" builtinId="8" hidden="1"/>
    <cellStyle name="Hyperlink" xfId="1708" builtinId="8" hidden="1"/>
    <cellStyle name="Hyperlink" xfId="1710" builtinId="8" hidden="1"/>
    <cellStyle name="Hyperlink" xfId="1712" builtinId="8" hidden="1"/>
    <cellStyle name="Hyperlink" xfId="1714" builtinId="8" hidden="1"/>
    <cellStyle name="Hyperlink" xfId="1716" builtinId="8" hidden="1"/>
    <cellStyle name="Hyperlink" xfId="1718" builtinId="8" hidden="1"/>
    <cellStyle name="Hyperlink" xfId="1720" builtinId="8" hidden="1"/>
    <cellStyle name="Hyperlink" xfId="1722" builtinId="8" hidden="1"/>
    <cellStyle name="Hyperlink" xfId="1724" builtinId="8" hidden="1"/>
    <cellStyle name="Hyperlink" xfId="1726" builtinId="8" hidden="1"/>
    <cellStyle name="Hyperlink" xfId="1728" builtinId="8" hidden="1"/>
    <cellStyle name="Hyperlink" xfId="1730" builtinId="8" hidden="1"/>
    <cellStyle name="Hyperlink" xfId="1732" builtinId="8" hidden="1"/>
    <cellStyle name="Hyperlink" xfId="1734" builtinId="8" hidden="1"/>
    <cellStyle name="Hyperlink" xfId="1736" builtinId="8" hidden="1"/>
    <cellStyle name="Hyperlink" xfId="1738" builtinId="8" hidden="1"/>
    <cellStyle name="Hyperlink" xfId="1740" builtinId="8" hidden="1"/>
    <cellStyle name="Hyperlink" xfId="1742" builtinId="8" hidden="1"/>
    <cellStyle name="Hyperlink" xfId="1744" builtinId="8" hidden="1"/>
    <cellStyle name="Hyperlink" xfId="1746" builtinId="8" hidden="1"/>
    <cellStyle name="Hyperlink" xfId="1748" builtinId="8" hidden="1"/>
    <cellStyle name="Hyperlink" xfId="1750" builtinId="8" hidden="1"/>
    <cellStyle name="Hyperlink" xfId="1752" builtinId="8" hidden="1"/>
    <cellStyle name="Hyperlink" xfId="1754" builtinId="8" hidden="1"/>
    <cellStyle name="Hyperlink" xfId="1756" builtinId="8" hidden="1"/>
    <cellStyle name="Hyperlink" xfId="1758" builtinId="8" hidden="1"/>
    <cellStyle name="Hyperlink" xfId="1760" builtinId="8" hidden="1"/>
    <cellStyle name="Hyperlink" xfId="1762" builtinId="8" hidden="1"/>
    <cellStyle name="Hyperlink" xfId="1764" builtinId="8" hidden="1"/>
    <cellStyle name="Hyperlink" xfId="1766" builtinId="8" hidden="1"/>
    <cellStyle name="Hyperlink" xfId="1768" builtinId="8" hidden="1"/>
    <cellStyle name="Hyperlink" xfId="1770" builtinId="8" hidden="1"/>
    <cellStyle name="Hyperlink" xfId="1772" builtinId="8" hidden="1"/>
    <cellStyle name="Hyperlink" xfId="1774" builtinId="8" hidden="1"/>
    <cellStyle name="Hyperlink" xfId="1776" builtinId="8" hidden="1"/>
    <cellStyle name="Hyperlink" xfId="1778" builtinId="8" hidden="1"/>
    <cellStyle name="Hyperlink" xfId="1780" builtinId="8" hidden="1"/>
    <cellStyle name="Hyperlink" xfId="1782" builtinId="8" hidden="1"/>
    <cellStyle name="Hyperlink" xfId="1784" builtinId="8" hidden="1"/>
    <cellStyle name="Hyperlink" xfId="1786" builtinId="8" hidden="1"/>
    <cellStyle name="Hyperlink" xfId="1788" builtinId="8" hidden="1"/>
    <cellStyle name="Hyperlink" xfId="1790" builtinId="8" hidden="1"/>
    <cellStyle name="Hyperlink" xfId="1792" builtinId="8" hidden="1"/>
    <cellStyle name="Hyperlink" xfId="1794" builtinId="8" hidden="1"/>
    <cellStyle name="Hyperlink" xfId="1796" builtinId="8" hidden="1"/>
    <cellStyle name="Hyperlink" xfId="1798" builtinId="8" hidden="1"/>
    <cellStyle name="Hyperlink" xfId="1800" builtinId="8" hidden="1"/>
    <cellStyle name="Hyperlink" xfId="1802" builtinId="8" hidden="1"/>
    <cellStyle name="Hyperlink" xfId="1804" builtinId="8" hidden="1"/>
    <cellStyle name="Hyperlink" xfId="1806" builtinId="8" hidden="1"/>
    <cellStyle name="Hyperlink" xfId="1808" builtinId="8" hidden="1"/>
    <cellStyle name="Hyperlink" xfId="1810" builtinId="8" hidden="1"/>
    <cellStyle name="Hyperlink" xfId="1812" builtinId="8" hidden="1"/>
    <cellStyle name="Hyperlink" xfId="1814" builtinId="8" hidden="1"/>
    <cellStyle name="Hyperlink" xfId="1816" builtinId="8" hidden="1"/>
    <cellStyle name="Hyperlink" xfId="1818" builtinId="8" hidden="1"/>
    <cellStyle name="Hyperlink" xfId="1820" builtinId="8" hidden="1"/>
    <cellStyle name="Hyperlink" xfId="1822" builtinId="8" hidden="1"/>
    <cellStyle name="Hyperlink" xfId="1824" builtinId="8" hidden="1"/>
    <cellStyle name="Hyperlink" xfId="1826" builtinId="8" hidden="1"/>
    <cellStyle name="Hyperlink" xfId="1828" builtinId="8" hidden="1"/>
    <cellStyle name="Hyperlink" xfId="1830" builtinId="8" hidden="1"/>
    <cellStyle name="Hyperlink" xfId="1832" builtinId="8" hidden="1"/>
    <cellStyle name="Hyperlink" xfId="1834" builtinId="8" hidden="1"/>
    <cellStyle name="Hyperlink" xfId="1836" builtinId="8" hidden="1"/>
    <cellStyle name="Hyperlink" xfId="1838" builtinId="8" hidden="1"/>
    <cellStyle name="Hyperlink" xfId="1840" builtinId="8" hidden="1"/>
    <cellStyle name="Hyperlink" xfId="1842" builtinId="8" hidden="1"/>
    <cellStyle name="Hyperlink" xfId="1844" builtinId="8" hidden="1"/>
    <cellStyle name="Hyperlink" xfId="1846" builtinId="8" hidden="1"/>
    <cellStyle name="Hyperlink" xfId="1848" builtinId="8" hidden="1"/>
    <cellStyle name="Hyperlink" xfId="1850" builtinId="8" hidden="1"/>
    <cellStyle name="Hyperlink" xfId="1852" builtinId="8" hidden="1"/>
    <cellStyle name="Hyperlink" xfId="1854" builtinId="8" hidden="1"/>
    <cellStyle name="Hyperlink" xfId="1856" builtinId="8" hidden="1"/>
    <cellStyle name="Hyperlink" xfId="1858" builtinId="8" hidden="1"/>
    <cellStyle name="Hyperlink" xfId="1860" builtinId="8" hidden="1"/>
    <cellStyle name="Hyperlink" xfId="1862" builtinId="8" hidden="1"/>
    <cellStyle name="Hyperlink" xfId="1864" builtinId="8" hidden="1"/>
    <cellStyle name="Hyperlink" xfId="1866" builtinId="8" hidden="1"/>
    <cellStyle name="Hyperlink" xfId="1868" builtinId="8" hidden="1"/>
    <cellStyle name="Hyperlink" xfId="1870" builtinId="8" hidden="1"/>
    <cellStyle name="Hyperlink" xfId="1872" builtinId="8" hidden="1"/>
    <cellStyle name="Hyperlink" xfId="1874" builtinId="8" hidden="1"/>
    <cellStyle name="Hyperlink" xfId="1876" builtinId="8" hidden="1"/>
    <cellStyle name="Hyperlink" xfId="1878" builtinId="8" hidden="1"/>
    <cellStyle name="Hyperlink" xfId="1880" builtinId="8" hidden="1"/>
    <cellStyle name="Hyperlink" xfId="1882" builtinId="8" hidden="1"/>
    <cellStyle name="Hyperlink" xfId="1884" builtinId="8" hidden="1"/>
    <cellStyle name="Hyperlink" xfId="1886" builtinId="8" hidden="1"/>
    <cellStyle name="Hyperlink" xfId="1888" builtinId="8" hidden="1"/>
    <cellStyle name="Hyperlink" xfId="1890" builtinId="8" hidden="1"/>
    <cellStyle name="Hyperlink" xfId="1892" builtinId="8" hidden="1"/>
    <cellStyle name="Hyperlink" xfId="1894" builtinId="8" hidden="1"/>
    <cellStyle name="Hyperlink" xfId="1896" builtinId="8" hidden="1"/>
    <cellStyle name="Hyperlink" xfId="1898" builtinId="8" hidden="1"/>
    <cellStyle name="Hyperlink" xfId="1900" builtinId="8" hidden="1"/>
    <cellStyle name="Hyperlink" xfId="1902" builtinId="8" hidden="1"/>
    <cellStyle name="Hyperlink" xfId="1904" builtinId="8" hidden="1"/>
    <cellStyle name="Hyperlink" xfId="1906" builtinId="8" hidden="1"/>
    <cellStyle name="Hyperlink" xfId="1908" builtinId="8" hidden="1"/>
    <cellStyle name="Hyperlink" xfId="1910" builtinId="8" hidden="1"/>
    <cellStyle name="Hyperlink" xfId="1912" builtinId="8" hidden="1"/>
    <cellStyle name="Hyperlink" xfId="1914" builtinId="8" hidden="1"/>
    <cellStyle name="Hyperlink" xfId="1916" builtinId="8" hidden="1"/>
    <cellStyle name="Hyperlink" xfId="1918" builtinId="8" hidden="1"/>
    <cellStyle name="Hyperlink" xfId="1920" builtinId="8" hidden="1"/>
    <cellStyle name="Hyperlink" xfId="1922" builtinId="8" hidden="1"/>
    <cellStyle name="Hyperlink" xfId="1924" builtinId="8" hidden="1"/>
    <cellStyle name="Hyperlink" xfId="1926" builtinId="8" hidden="1"/>
    <cellStyle name="Hyperlink" xfId="1928" builtinId="8" hidden="1"/>
    <cellStyle name="Hyperlink" xfId="1930" builtinId="8" hidden="1"/>
    <cellStyle name="Hyperlink" xfId="1932" builtinId="8" hidden="1"/>
    <cellStyle name="Hyperlink" xfId="1934" builtinId="8" hidden="1"/>
    <cellStyle name="Hyperlink" xfId="1936" builtinId="8" hidden="1"/>
    <cellStyle name="Hyperlink" xfId="1938" builtinId="8" hidden="1"/>
    <cellStyle name="Hyperlink" xfId="1940" builtinId="8" hidden="1"/>
    <cellStyle name="Hyperlink" xfId="1942" builtinId="8" hidden="1"/>
    <cellStyle name="Hyperlink" xfId="1944" builtinId="8" hidden="1"/>
    <cellStyle name="Hyperlink" xfId="1946" builtinId="8" hidden="1"/>
    <cellStyle name="Hyperlink" xfId="1948" builtinId="8" hidden="1"/>
    <cellStyle name="Hyperlink" xfId="1950" builtinId="8" hidden="1"/>
    <cellStyle name="Hyperlink" xfId="1952" builtinId="8" hidden="1"/>
    <cellStyle name="Hyperlink" xfId="1954" builtinId="8" hidden="1"/>
    <cellStyle name="Hyperlink" xfId="1956" builtinId="8" hidden="1"/>
    <cellStyle name="Hyperlink" xfId="1958" builtinId="8" hidden="1"/>
    <cellStyle name="Hyperlink" xfId="1960" builtinId="8" hidden="1"/>
    <cellStyle name="Hyperlink" xfId="1962" builtinId="8" hidden="1"/>
    <cellStyle name="Hyperlink" xfId="1964" builtinId="8" hidden="1"/>
    <cellStyle name="Hyperlink" xfId="1966" builtinId="8" hidden="1"/>
    <cellStyle name="Hyperlink" xfId="1968" builtinId="8" hidden="1"/>
    <cellStyle name="Hyperlink" xfId="1970" builtinId="8" hidden="1"/>
    <cellStyle name="Hyperlink" xfId="1972" builtinId="8" hidden="1"/>
    <cellStyle name="Hyperlink" xfId="1974" builtinId="8" hidden="1"/>
    <cellStyle name="Hyperlink" xfId="1976" builtinId="8" hidden="1"/>
    <cellStyle name="Hyperlink" xfId="1978" builtinId="8" hidden="1"/>
    <cellStyle name="Hyperlink" xfId="1980" builtinId="8" hidden="1"/>
    <cellStyle name="Hyperlink" xfId="1982" builtinId="8" hidden="1"/>
    <cellStyle name="Hyperlink" xfId="1984" builtinId="8" hidden="1"/>
    <cellStyle name="Hyperlink" xfId="1986" builtinId="8" hidden="1"/>
    <cellStyle name="Hyperlink" xfId="1988" builtinId="8" hidden="1"/>
    <cellStyle name="Hyperlink" xfId="1990" builtinId="8" hidden="1"/>
    <cellStyle name="Hyperlink" xfId="1992" builtinId="8" hidden="1"/>
    <cellStyle name="Hyperlink" xfId="1994" builtinId="8" hidden="1"/>
    <cellStyle name="Hyperlink" xfId="1996" builtinId="8" hidden="1"/>
    <cellStyle name="Hyperlink" xfId="1998" builtinId="8" hidden="1"/>
    <cellStyle name="Hyperlink" xfId="2000" builtinId="8" hidden="1"/>
    <cellStyle name="Hyperlink" xfId="2002" builtinId="8" hidden="1"/>
    <cellStyle name="Hyperlink" xfId="2004" builtinId="8" hidden="1"/>
    <cellStyle name="Hyperlink" xfId="2006" builtinId="8" hidden="1"/>
    <cellStyle name="Hyperlink" xfId="2008" builtinId="8" hidden="1"/>
    <cellStyle name="Hyperlink" xfId="2010" builtinId="8" hidden="1"/>
    <cellStyle name="Hyperlink" xfId="2012" builtinId="8" hidden="1"/>
    <cellStyle name="Hyperlink" xfId="2014" builtinId="8" hidden="1"/>
    <cellStyle name="Hyperlink" xfId="2016" builtinId="8" hidden="1"/>
    <cellStyle name="Hyperlink" xfId="2018" builtinId="8" hidden="1"/>
    <cellStyle name="Hyperlink" xfId="2020" builtinId="8" hidden="1"/>
    <cellStyle name="Hyperlink" xfId="2022" builtinId="8" hidden="1"/>
    <cellStyle name="Hyperlink" xfId="2024" builtinId="8" hidden="1"/>
    <cellStyle name="Hyperlink" xfId="2026" builtinId="8" hidden="1"/>
    <cellStyle name="Hyperlink" xfId="2028" builtinId="8" hidden="1"/>
    <cellStyle name="Hyperlink" xfId="2030" builtinId="8" hidden="1"/>
    <cellStyle name="Hyperlink" xfId="2032" builtinId="8" hidden="1"/>
    <cellStyle name="Hyperlink" xfId="2034" builtinId="8" hidden="1"/>
    <cellStyle name="Hyperlink" xfId="2036" builtinId="8" hidden="1"/>
    <cellStyle name="Hyperlink" xfId="2038" builtinId="8" hidden="1"/>
    <cellStyle name="Hyperlink" xfId="2040" builtinId="8" hidden="1"/>
    <cellStyle name="Hyperlink" xfId="2042" builtinId="8" hidden="1"/>
    <cellStyle name="Hyperlink" xfId="2044" builtinId="8" hidden="1"/>
    <cellStyle name="Hyperlink" xfId="2046" builtinId="8" hidden="1"/>
    <cellStyle name="Hyperlink" xfId="2048" builtinId="8" hidden="1"/>
    <cellStyle name="Hyperlink" xfId="2050" builtinId="8" hidden="1"/>
    <cellStyle name="Hyperlink" xfId="2052" builtinId="8" hidden="1"/>
    <cellStyle name="Hyperlink" xfId="2054" builtinId="8" hidden="1"/>
    <cellStyle name="Hyperlink" xfId="2056" builtinId="8" hidden="1"/>
    <cellStyle name="Hyperlink" xfId="2058" builtinId="8" hidden="1"/>
    <cellStyle name="Hyperlink" xfId="2060" builtinId="8" hidden="1"/>
    <cellStyle name="Hyperlink" xfId="2062" builtinId="8" hidden="1"/>
    <cellStyle name="Hyperlink" xfId="2064" builtinId="8" hidden="1"/>
    <cellStyle name="Hyperlink" xfId="2066" builtinId="8" hidden="1"/>
    <cellStyle name="Hyperlink" xfId="2068" builtinId="8" hidden="1"/>
    <cellStyle name="Hyperlink" xfId="2070" builtinId="8" hidden="1"/>
    <cellStyle name="Hyperlink" xfId="2072" builtinId="8" hidden="1"/>
    <cellStyle name="Hyperlink" xfId="2074" builtinId="8" hidden="1"/>
    <cellStyle name="Hyperlink" xfId="2076" builtinId="8" hidden="1"/>
    <cellStyle name="Hyperlink" xfId="2078" builtinId="8" hidden="1"/>
    <cellStyle name="Hyperlink" xfId="2080" builtinId="8" hidden="1"/>
    <cellStyle name="Hyperlink" xfId="2082" builtinId="8" hidden="1"/>
    <cellStyle name="Hyperlink" xfId="2084" builtinId="8" hidden="1"/>
    <cellStyle name="Hyperlink" xfId="2086" builtinId="8" hidden="1"/>
    <cellStyle name="Hyperlink" xfId="2088" builtinId="8" hidden="1"/>
    <cellStyle name="Hyperlink" xfId="2090" builtinId="8" hidden="1"/>
    <cellStyle name="Hyperlink" xfId="2092" builtinId="8" hidden="1"/>
    <cellStyle name="Hyperlink" xfId="2094" builtinId="8" hidden="1"/>
    <cellStyle name="Hyperlink" xfId="2096" builtinId="8" hidden="1"/>
    <cellStyle name="Hyperlink" xfId="2098" builtinId="8" hidden="1"/>
    <cellStyle name="Hyperlink" xfId="2100" builtinId="8" hidden="1"/>
    <cellStyle name="Hyperlink" xfId="2102" builtinId="8" hidden="1"/>
    <cellStyle name="Hyperlink" xfId="2104" builtinId="8" hidden="1"/>
    <cellStyle name="Hyperlink" xfId="2106" builtinId="8" hidden="1"/>
    <cellStyle name="Hyperlink" xfId="2108" builtinId="8" hidden="1"/>
    <cellStyle name="Hyperlink" xfId="2110" builtinId="8" hidden="1"/>
    <cellStyle name="Hyperlink" xfId="2112" builtinId="8" hidden="1"/>
    <cellStyle name="Hyperlink" xfId="2114" builtinId="8" hidden="1"/>
    <cellStyle name="Hyperlink" xfId="2116" builtinId="8" hidden="1"/>
    <cellStyle name="Hyperlink" xfId="2118" builtinId="8" hidden="1"/>
    <cellStyle name="Hyperlink" xfId="2120" builtinId="8" hidden="1"/>
    <cellStyle name="Hyperlink" xfId="2122" builtinId="8" hidden="1"/>
    <cellStyle name="Hyperlink" xfId="2124" builtinId="8" hidden="1"/>
    <cellStyle name="Hyperlink" xfId="2126" builtinId="8" hidden="1"/>
    <cellStyle name="Hyperlink" xfId="2128" builtinId="8" hidden="1"/>
    <cellStyle name="Hyperlink" xfId="2130" builtinId="8" hidden="1"/>
    <cellStyle name="Hyperlink" xfId="2132" builtinId="8" hidden="1"/>
    <cellStyle name="Hyperlink" xfId="2134" builtinId="8" hidden="1"/>
    <cellStyle name="Hyperlink" xfId="2136" builtinId="8" hidden="1"/>
    <cellStyle name="Hyperlink" xfId="2138" builtinId="8" hidden="1"/>
    <cellStyle name="Hyperlink" xfId="2140" builtinId="8" hidden="1"/>
    <cellStyle name="Hyperlink" xfId="2142" builtinId="8" hidden="1"/>
    <cellStyle name="Hyperlink" xfId="2144" builtinId="8" hidden="1"/>
    <cellStyle name="Hyperlink" xfId="2146" builtinId="8" hidden="1"/>
    <cellStyle name="Hyperlink" xfId="2148" builtinId="8" hidden="1"/>
    <cellStyle name="Hyperlink" xfId="2150" builtinId="8" hidden="1"/>
    <cellStyle name="Hyperlink" xfId="2152" builtinId="8" hidden="1"/>
    <cellStyle name="Hyperlink" xfId="2154" builtinId="8" hidden="1"/>
    <cellStyle name="Hyperlink" xfId="2156" builtinId="8" hidden="1"/>
    <cellStyle name="Hyperlink" xfId="2158" builtinId="8" hidden="1"/>
    <cellStyle name="Hyperlink" xfId="2160" builtinId="8" hidden="1"/>
    <cellStyle name="Hyperlink" xfId="2162" builtinId="8" hidden="1"/>
    <cellStyle name="Hyperlink" xfId="2164" builtinId="8" hidden="1"/>
    <cellStyle name="Hyperlink" xfId="2166" builtinId="8" hidden="1"/>
    <cellStyle name="Hyperlink" xfId="2168" builtinId="8" hidden="1"/>
    <cellStyle name="Hyperlink" xfId="2170" builtinId="8" hidden="1"/>
    <cellStyle name="Hyperlink" xfId="2172" builtinId="8" hidden="1"/>
    <cellStyle name="Hyperlink" xfId="2174" builtinId="8" hidden="1"/>
    <cellStyle name="Hyperlink" xfId="2176" builtinId="8" hidden="1"/>
    <cellStyle name="Hyperlink" xfId="2178" builtinId="8" hidden="1"/>
    <cellStyle name="Hyperlink" xfId="2180" builtinId="8" hidden="1"/>
    <cellStyle name="Hyperlink" xfId="2182" builtinId="8" hidden="1"/>
    <cellStyle name="Hyperlink" xfId="2184" builtinId="8" hidden="1"/>
    <cellStyle name="Hyperlink" xfId="2186" builtinId="8" hidden="1"/>
    <cellStyle name="Hyperlink" xfId="2188" builtinId="8" hidden="1"/>
    <cellStyle name="Hyperlink" xfId="2190" builtinId="8" hidden="1"/>
    <cellStyle name="Hyperlink" xfId="2192" builtinId="8" hidden="1"/>
    <cellStyle name="Hyperlink" xfId="2194" builtinId="8" hidden="1"/>
    <cellStyle name="Hyperlink" xfId="2196" builtinId="8" hidden="1"/>
    <cellStyle name="Hyperlink" xfId="2198" builtinId="8" hidden="1"/>
    <cellStyle name="Hyperlink" xfId="2200" builtinId="8" hidden="1"/>
    <cellStyle name="Hyperlink" xfId="2202" builtinId="8" hidden="1"/>
    <cellStyle name="Hyperlink" xfId="2204" builtinId="8" hidden="1"/>
    <cellStyle name="Hyperlink" xfId="2206" builtinId="8" hidden="1"/>
    <cellStyle name="Hyperlink" xfId="2208" builtinId="8" hidden="1"/>
    <cellStyle name="Hyperlink" xfId="2210" builtinId="8" hidden="1"/>
    <cellStyle name="Hyperlink" xfId="2212" builtinId="8" hidden="1"/>
    <cellStyle name="Hyperlink" xfId="2214" builtinId="8" hidden="1"/>
    <cellStyle name="Hyperlink" xfId="2216" builtinId="8" hidden="1"/>
    <cellStyle name="Hyperlink" xfId="2218" builtinId="8" hidden="1"/>
    <cellStyle name="Hyperlink" xfId="2220" builtinId="8" hidden="1"/>
    <cellStyle name="Hyperlink" xfId="2222" builtinId="8" hidden="1"/>
    <cellStyle name="Hyperlink" xfId="2224" builtinId="8" hidden="1"/>
    <cellStyle name="Hyperlink" xfId="2226" builtinId="8" hidden="1"/>
    <cellStyle name="Hyperlink" xfId="2228" builtinId="8" hidden="1"/>
    <cellStyle name="Hyperlink" xfId="2230" builtinId="8" hidden="1"/>
    <cellStyle name="Hyperlink" xfId="2232" builtinId="8" hidden="1"/>
    <cellStyle name="Hyperlink" xfId="2234" builtinId="8" hidden="1"/>
    <cellStyle name="Hyperlink" xfId="2236" builtinId="8" hidden="1"/>
    <cellStyle name="Hyperlink" xfId="2238" builtinId="8" hidden="1"/>
    <cellStyle name="Hyperlink" xfId="2240" builtinId="8" hidden="1"/>
    <cellStyle name="Hyperlink" xfId="2242" builtinId="8" hidden="1"/>
    <cellStyle name="Hyperlink" xfId="2244" builtinId="8" hidden="1"/>
    <cellStyle name="Hyperlink" xfId="2246" builtinId="8" hidden="1"/>
    <cellStyle name="Hyperlink" xfId="2248" builtinId="8" hidden="1"/>
    <cellStyle name="Hyperlink" xfId="2250" builtinId="8" hidden="1"/>
    <cellStyle name="Hyperlink" xfId="2252" builtinId="8" hidden="1"/>
    <cellStyle name="Hyperlink" xfId="2254" builtinId="8" hidden="1"/>
    <cellStyle name="Hyperlink" xfId="2256" builtinId="8" hidden="1"/>
    <cellStyle name="Hyperlink" xfId="2258" builtinId="8" hidden="1"/>
    <cellStyle name="Hyperlink" xfId="2260" builtinId="8" hidden="1"/>
    <cellStyle name="Hyperlink" xfId="2262" builtinId="8" hidden="1"/>
    <cellStyle name="Hyperlink" xfId="2264" builtinId="8" hidden="1"/>
    <cellStyle name="Hyperlink" xfId="2266" builtinId="8" hidden="1"/>
    <cellStyle name="Hyperlink" xfId="2268" builtinId="8" hidden="1"/>
    <cellStyle name="Hyperlink" xfId="2270" builtinId="8" hidden="1"/>
    <cellStyle name="Hyperlink" xfId="2272" builtinId="8" hidden="1"/>
    <cellStyle name="Hyperlink" xfId="2274" builtinId="8" hidden="1"/>
    <cellStyle name="Hyperlink" xfId="2276" builtinId="8" hidden="1"/>
    <cellStyle name="Hyperlink" xfId="2278" builtinId="8" hidden="1"/>
    <cellStyle name="Hyperlink" xfId="2280" builtinId="8" hidden="1"/>
    <cellStyle name="Hyperlink" xfId="2282" builtinId="8" hidden="1"/>
    <cellStyle name="Hyperlink" xfId="2284" builtinId="8" hidden="1"/>
    <cellStyle name="Hyperlink" xfId="2286" builtinId="8" hidden="1"/>
    <cellStyle name="Hyperlink" xfId="2288" builtinId="8" hidden="1"/>
    <cellStyle name="Hyperlink" xfId="2290" builtinId="8" hidden="1"/>
    <cellStyle name="Hyperlink" xfId="2292" builtinId="8" hidden="1"/>
    <cellStyle name="Hyperlink" xfId="2294" builtinId="8" hidden="1"/>
    <cellStyle name="Hyperlink" xfId="2296" builtinId="8" hidden="1"/>
    <cellStyle name="Hyperlink" xfId="2298" builtinId="8" hidden="1"/>
    <cellStyle name="Hyperlink" xfId="2300" builtinId="8" hidden="1"/>
    <cellStyle name="Hyperlink" xfId="2302" builtinId="8" hidden="1"/>
    <cellStyle name="Hyperlink" xfId="2304" builtinId="8" hidden="1"/>
    <cellStyle name="Hyperlink" xfId="2306" builtinId="8" hidden="1"/>
    <cellStyle name="Hyperlink" xfId="2308" builtinId="8" hidden="1"/>
    <cellStyle name="Hyperlink" xfId="2310" builtinId="8" hidden="1"/>
    <cellStyle name="Hyperlink" xfId="2312" builtinId="8" hidden="1"/>
    <cellStyle name="Hyperlink" xfId="2314" builtinId="8" hidden="1"/>
    <cellStyle name="Hyperlink" xfId="2316" builtinId="8" hidden="1"/>
    <cellStyle name="Hyperlink" xfId="2318" builtinId="8" hidden="1"/>
    <cellStyle name="Hyperlink" xfId="2320" builtinId="8" hidden="1"/>
    <cellStyle name="Hyperlink" xfId="2322" builtinId="8" hidden="1"/>
    <cellStyle name="Hyperlink" xfId="2324" builtinId="8" hidden="1"/>
    <cellStyle name="Hyperlink" xfId="2326" builtinId="8" hidden="1"/>
    <cellStyle name="Hyperlink" xfId="2328" builtinId="8" hidden="1"/>
    <cellStyle name="Hyperlink" xfId="2330" builtinId="8" hidden="1"/>
    <cellStyle name="Hyperlink" xfId="2332" builtinId="8" hidden="1"/>
    <cellStyle name="Hyperlink" xfId="2334" builtinId="8" hidden="1"/>
    <cellStyle name="Hyperlink" xfId="2336" builtinId="8" hidden="1"/>
    <cellStyle name="Hyperlink" xfId="2338" builtinId="8" hidden="1"/>
    <cellStyle name="Hyperlink" xfId="2340" builtinId="8" hidden="1"/>
    <cellStyle name="Hyperlink" xfId="2342" builtinId="8" hidden="1"/>
    <cellStyle name="Hyperlink" xfId="2344" builtinId="8" hidden="1"/>
    <cellStyle name="Hyperlink" xfId="2346" builtinId="8" hidden="1"/>
    <cellStyle name="Hyperlink" xfId="2348" builtinId="8" hidden="1"/>
    <cellStyle name="Hyperlink" xfId="2350" builtinId="8" hidden="1"/>
    <cellStyle name="Hyperlink" xfId="2352" builtinId="8" hidden="1"/>
    <cellStyle name="Hyperlink" xfId="2354" builtinId="8" hidden="1"/>
    <cellStyle name="Hyperlink" xfId="2356" builtinId="8" hidden="1"/>
    <cellStyle name="Hyperlink" xfId="2358" builtinId="8" hidden="1"/>
    <cellStyle name="Hyperlink" xfId="2360" builtinId="8" hidden="1"/>
    <cellStyle name="Hyperlink" xfId="2362" builtinId="8" hidden="1"/>
    <cellStyle name="Hyperlink" xfId="2364" builtinId="8" hidden="1"/>
    <cellStyle name="Hyperlink" xfId="2366" builtinId="8" hidden="1"/>
    <cellStyle name="Hyperlink" xfId="2368" builtinId="8" hidden="1"/>
    <cellStyle name="Hyperlink" xfId="2370" builtinId="8" hidden="1"/>
    <cellStyle name="Hyperlink" xfId="2372" builtinId="8" hidden="1"/>
    <cellStyle name="Hyperlink" xfId="2374" builtinId="8" hidden="1"/>
    <cellStyle name="Hyperlink" xfId="2376" builtinId="8" hidden="1"/>
    <cellStyle name="Hyperlink" xfId="2378" builtinId="8" hidden="1"/>
    <cellStyle name="Hyperlink" xfId="2380" builtinId="8" hidden="1"/>
    <cellStyle name="Hyperlink" xfId="2382" builtinId="8" hidden="1"/>
    <cellStyle name="Hyperlink" xfId="2384" builtinId="8" hidden="1"/>
    <cellStyle name="Hyperlink" xfId="2386" builtinId="8" hidden="1"/>
    <cellStyle name="Hyperlink" xfId="2388" builtinId="8" hidden="1"/>
    <cellStyle name="Hyperlink" xfId="2390" builtinId="8" hidden="1"/>
    <cellStyle name="Hyperlink" xfId="2392" builtinId="8" hidden="1"/>
    <cellStyle name="Hyperlink" xfId="2394" builtinId="8" hidden="1"/>
    <cellStyle name="Hyperlink" xfId="2396" builtinId="8" hidden="1"/>
    <cellStyle name="Hyperlink" xfId="2398" builtinId="8" hidden="1"/>
    <cellStyle name="Hyperlink" xfId="2400" builtinId="8" hidden="1"/>
    <cellStyle name="Hyperlink" xfId="2402" builtinId="8" hidden="1"/>
    <cellStyle name="Hyperlink" xfId="2404" builtinId="8" hidden="1"/>
    <cellStyle name="Hyperlink" xfId="2406" builtinId="8" hidden="1"/>
    <cellStyle name="Hyperlink" xfId="2408" builtinId="8" hidden="1"/>
    <cellStyle name="Hyperlink" xfId="2410" builtinId="8" hidden="1"/>
    <cellStyle name="Hyperlink" xfId="2412" builtinId="8" hidden="1"/>
    <cellStyle name="Hyperlink" xfId="2414" builtinId="8" hidden="1"/>
    <cellStyle name="Hyperlink" xfId="2416" builtinId="8" hidden="1"/>
    <cellStyle name="Hyperlink" xfId="2418" builtinId="8" hidden="1"/>
    <cellStyle name="Hyperlink" xfId="2420" builtinId="8" hidden="1"/>
    <cellStyle name="Hyperlink" xfId="2422" builtinId="8" hidden="1"/>
    <cellStyle name="Hyperlink" xfId="2424" builtinId="8" hidden="1"/>
    <cellStyle name="Hyperlink" xfId="2426" builtinId="8" hidden="1"/>
    <cellStyle name="Hyperlink" xfId="2428" builtinId="8" hidden="1"/>
    <cellStyle name="Hyperlink" xfId="2430" builtinId="8" hidden="1"/>
    <cellStyle name="Hyperlink" xfId="2432" builtinId="8" hidden="1"/>
    <cellStyle name="Hyperlink" xfId="2434" builtinId="8" hidden="1"/>
    <cellStyle name="Hyperlink" xfId="2436" builtinId="8" hidden="1"/>
    <cellStyle name="Hyperlink" xfId="2438" builtinId="8" hidden="1"/>
    <cellStyle name="Hyperlink" xfId="2440" builtinId="8" hidden="1"/>
    <cellStyle name="Hyperlink" xfId="2442" builtinId="8" hidden="1"/>
    <cellStyle name="Hyperlink" xfId="2444" builtinId="8" hidden="1"/>
    <cellStyle name="Hyperlink" xfId="2446" builtinId="8" hidden="1"/>
    <cellStyle name="Hyperlink" xfId="2448" builtinId="8" hidden="1"/>
    <cellStyle name="Hyperlink" xfId="2450" builtinId="8" hidden="1"/>
    <cellStyle name="Hyperlink" xfId="2452" builtinId="8" hidden="1"/>
    <cellStyle name="Hyperlink" xfId="2454" builtinId="8" hidden="1"/>
    <cellStyle name="Hyperlink" xfId="2456" builtinId="8" hidden="1"/>
    <cellStyle name="Hyperlink" xfId="2458" builtinId="8" hidden="1"/>
    <cellStyle name="Hyperlink" xfId="2460" builtinId="8" hidden="1"/>
    <cellStyle name="Hyperlink" xfId="2462" builtinId="8" hidden="1"/>
    <cellStyle name="Hyperlink" xfId="2464" builtinId="8" hidden="1"/>
    <cellStyle name="Hyperlink" xfId="2466" builtinId="8" hidden="1"/>
    <cellStyle name="Hyperlink" xfId="2468" builtinId="8" hidden="1"/>
    <cellStyle name="Hyperlink" xfId="2470" builtinId="8" hidden="1"/>
    <cellStyle name="Hyperlink" xfId="2472" builtinId="8" hidden="1"/>
    <cellStyle name="Hyperlink" xfId="2474" builtinId="8" hidden="1"/>
    <cellStyle name="Hyperlink" xfId="2476" builtinId="8" hidden="1"/>
    <cellStyle name="Hyperlink" xfId="2478" builtinId="8" hidden="1"/>
    <cellStyle name="Hyperlink" xfId="2480" builtinId="8" hidden="1"/>
    <cellStyle name="Hyperlink" xfId="2482" builtinId="8" hidden="1"/>
    <cellStyle name="Hyperlink" xfId="2484" builtinId="8" hidden="1"/>
    <cellStyle name="Hyperlink" xfId="2486" builtinId="8" hidden="1"/>
    <cellStyle name="Hyperlink" xfId="2488" builtinId="8" hidden="1"/>
    <cellStyle name="Hyperlink" xfId="2490" builtinId="8" hidden="1"/>
    <cellStyle name="Hyperlink" xfId="2492" builtinId="8" hidden="1"/>
    <cellStyle name="Hyperlink" xfId="2494" builtinId="8" hidden="1"/>
    <cellStyle name="Hyperlink" xfId="2496" builtinId="8" hidden="1"/>
    <cellStyle name="Hyperlink" xfId="2498" builtinId="8" hidden="1"/>
    <cellStyle name="Hyperlink" xfId="2500" builtinId="8" hidden="1"/>
    <cellStyle name="Hyperlink" xfId="2502" builtinId="8" hidden="1"/>
    <cellStyle name="Hyperlink" xfId="2504" builtinId="8" hidden="1"/>
    <cellStyle name="Hyperlink" xfId="2506" builtinId="8" hidden="1"/>
    <cellStyle name="Hyperlink" xfId="2508" builtinId="8" hidden="1"/>
    <cellStyle name="Hyperlink" xfId="2510" builtinId="8" hidden="1"/>
    <cellStyle name="Hyperlink" xfId="2512" builtinId="8" hidden="1"/>
    <cellStyle name="Hyperlink" xfId="2514" builtinId="8" hidden="1"/>
    <cellStyle name="Hyperlink" xfId="2516" builtinId="8" hidden="1"/>
    <cellStyle name="Hyperlink" xfId="2518" builtinId="8" hidden="1"/>
    <cellStyle name="Hyperlink" xfId="2520" builtinId="8" hidden="1"/>
    <cellStyle name="Hyperlink" xfId="2522" builtinId="8" hidden="1"/>
    <cellStyle name="Hyperlink" xfId="2524" builtinId="8" hidden="1"/>
    <cellStyle name="Hyperlink" xfId="2526" builtinId="8" hidden="1"/>
    <cellStyle name="Hyperlink" xfId="2528" builtinId="8" hidden="1"/>
    <cellStyle name="Hyperlink" xfId="2530" builtinId="8" hidden="1"/>
    <cellStyle name="Hyperlink" xfId="2532" builtinId="8" hidden="1"/>
    <cellStyle name="Hyperlink" xfId="2534" builtinId="8" hidden="1"/>
    <cellStyle name="Hyperlink" xfId="2536" builtinId="8" hidden="1"/>
    <cellStyle name="Hyperlink" xfId="2538" builtinId="8" hidden="1"/>
    <cellStyle name="Hyperlink" xfId="2540" builtinId="8" hidden="1"/>
    <cellStyle name="Hyperlink" xfId="2542" builtinId="8" hidden="1"/>
    <cellStyle name="Hyperlink" xfId="2544" builtinId="8" hidden="1"/>
    <cellStyle name="Hyperlink" xfId="2546" builtinId="8" hidden="1"/>
    <cellStyle name="Hyperlink" xfId="2548" builtinId="8" hidden="1"/>
    <cellStyle name="Hyperlink" xfId="2550" builtinId="8" hidden="1"/>
    <cellStyle name="Hyperlink" xfId="2552" builtinId="8" hidden="1"/>
    <cellStyle name="Hyperlink" xfId="2554" builtinId="8" hidden="1"/>
    <cellStyle name="Hyperlink" xfId="2556" builtinId="8" hidden="1"/>
    <cellStyle name="Hyperlink" xfId="2558" builtinId="8" hidden="1"/>
    <cellStyle name="Hyperlink" xfId="2560" builtinId="8" hidden="1"/>
    <cellStyle name="Hyperlink" xfId="2562" builtinId="8" hidden="1"/>
    <cellStyle name="Hyperlink" xfId="2564" builtinId="8" hidden="1"/>
    <cellStyle name="Hyperlink" xfId="2566" builtinId="8" hidden="1"/>
    <cellStyle name="Hyperlink" xfId="2568" builtinId="8" hidden="1"/>
    <cellStyle name="Hyperlink" xfId="2570" builtinId="8" hidden="1"/>
    <cellStyle name="Hyperlink" xfId="2572" builtinId="8" hidden="1"/>
    <cellStyle name="Hyperlink" xfId="2574" builtinId="8" hidden="1"/>
    <cellStyle name="Hyperlink" xfId="2576" builtinId="8" hidden="1"/>
    <cellStyle name="Hyperlink" xfId="2578" builtinId="8" hidden="1"/>
    <cellStyle name="Hyperlink" xfId="2580" builtinId="8" hidden="1"/>
    <cellStyle name="Hyperlink" xfId="2582" builtinId="8" hidden="1"/>
    <cellStyle name="Hyperlink" xfId="2584" builtinId="8" hidden="1"/>
    <cellStyle name="Hyperlink" xfId="2586" builtinId="8" hidden="1"/>
    <cellStyle name="Hyperlink" xfId="2588" builtinId="8" hidden="1"/>
    <cellStyle name="Hyperlink" xfId="2590" builtinId="8" hidden="1"/>
    <cellStyle name="Hyperlink" xfId="2592" builtinId="8" hidden="1"/>
    <cellStyle name="Hyperlink" xfId="2594" builtinId="8" hidden="1"/>
    <cellStyle name="Hyperlink" xfId="2596" builtinId="8" hidden="1"/>
    <cellStyle name="Hyperlink" xfId="2598" builtinId="8" hidden="1"/>
    <cellStyle name="Hyperlink" xfId="2600" builtinId="8" hidden="1"/>
    <cellStyle name="Hyperlink" xfId="2602" builtinId="8" hidden="1"/>
    <cellStyle name="Hyperlink" xfId="2604" builtinId="8" hidden="1"/>
    <cellStyle name="Hyperlink" xfId="2606" builtinId="8" hidden="1"/>
    <cellStyle name="Hyperlink" xfId="2608" builtinId="8" hidden="1"/>
    <cellStyle name="Hyperlink" xfId="2610" builtinId="8" hidden="1"/>
    <cellStyle name="Hyperlink" xfId="2612" builtinId="8" hidden="1"/>
    <cellStyle name="Hyperlink" xfId="2614" builtinId="8" hidden="1"/>
    <cellStyle name="Hyperlink" xfId="2616" builtinId="8" hidden="1"/>
    <cellStyle name="Hyperlink" xfId="2618" builtinId="8" hidden="1"/>
    <cellStyle name="Hyperlink" xfId="2620" builtinId="8" hidden="1"/>
    <cellStyle name="Hyperlink" xfId="2622" builtinId="8" hidden="1"/>
    <cellStyle name="Hyperlink" xfId="2624" builtinId="8" hidden="1"/>
    <cellStyle name="Hyperlink" xfId="2626" builtinId="8" hidden="1"/>
    <cellStyle name="Hyperlink" xfId="2628" builtinId="8" hidden="1"/>
    <cellStyle name="Hyperlink" xfId="2630" builtinId="8" hidden="1"/>
    <cellStyle name="Hyperlink" xfId="2632" builtinId="8" hidden="1"/>
    <cellStyle name="Hyperlink" xfId="2634" builtinId="8" hidden="1"/>
    <cellStyle name="Hyperlink" xfId="2636" builtinId="8" hidden="1"/>
    <cellStyle name="Hyperlink" xfId="2638" builtinId="8" hidden="1"/>
    <cellStyle name="Hyperlink" xfId="2640" builtinId="8" hidden="1"/>
    <cellStyle name="Hyperlink" xfId="2642" builtinId="8" hidden="1"/>
    <cellStyle name="Hyperlink" xfId="2644" builtinId="8" hidden="1"/>
    <cellStyle name="Hyperlink" xfId="2646" builtinId="8" hidden="1"/>
    <cellStyle name="Hyperlink" xfId="2648" builtinId="8" hidden="1"/>
    <cellStyle name="Hyperlink" xfId="2650" builtinId="8" hidden="1"/>
    <cellStyle name="Hyperlink" xfId="2652" builtinId="8" hidden="1"/>
    <cellStyle name="Hyperlink" xfId="2654" builtinId="8" hidden="1"/>
    <cellStyle name="Hyperlink" xfId="2656" builtinId="8" hidden="1"/>
    <cellStyle name="Hyperlink" xfId="2658" builtinId="8" hidden="1"/>
    <cellStyle name="Hyperlink" xfId="2660" builtinId="8" hidden="1"/>
    <cellStyle name="Hyperlink" xfId="2662" builtinId="8" hidden="1"/>
    <cellStyle name="Hyperlink" xfId="2664" builtinId="8" hidden="1"/>
    <cellStyle name="Hyperlink" xfId="2666" builtinId="8" hidden="1"/>
    <cellStyle name="Hyperlink" xfId="2668" builtinId="8" hidden="1"/>
    <cellStyle name="Hyperlink" xfId="2670" builtinId="8" hidden="1"/>
    <cellStyle name="Hyperlink" xfId="2672" builtinId="8" hidden="1"/>
    <cellStyle name="Hyperlink" xfId="2674" builtinId="8" hidden="1"/>
    <cellStyle name="Hyperlink" xfId="2676" builtinId="8" hidden="1"/>
    <cellStyle name="Hyperlink" xfId="2678" builtinId="8" hidden="1"/>
    <cellStyle name="Hyperlink" xfId="2680" builtinId="8" hidden="1"/>
    <cellStyle name="Hyperlink" xfId="2682" builtinId="8" hidden="1"/>
    <cellStyle name="Hyperlink" xfId="2684" builtinId="8" hidden="1"/>
    <cellStyle name="Hyperlink" xfId="2686" builtinId="8" hidden="1"/>
    <cellStyle name="Hyperlink" xfId="2688" builtinId="8" hidden="1"/>
    <cellStyle name="Hyperlink" xfId="2690" builtinId="8" hidden="1"/>
    <cellStyle name="Hyperlink" xfId="2692" builtinId="8" hidden="1"/>
    <cellStyle name="Hyperlink" xfId="2694" builtinId="8" hidden="1"/>
    <cellStyle name="Hyperlink" xfId="2696" builtinId="8" hidden="1"/>
    <cellStyle name="Hyperlink" xfId="2698" builtinId="8" hidden="1"/>
    <cellStyle name="Hyperlink" xfId="2700" builtinId="8" hidden="1"/>
    <cellStyle name="Hyperlink" xfId="2702" builtinId="8" hidden="1"/>
    <cellStyle name="Hyperlink" xfId="2704" builtinId="8" hidden="1"/>
    <cellStyle name="Hyperlink" xfId="2706" builtinId="8" hidden="1"/>
    <cellStyle name="Hyperlink" xfId="2708" builtinId="8" hidden="1"/>
    <cellStyle name="Hyperlink" xfId="2710" builtinId="8" hidden="1"/>
    <cellStyle name="Hyperlink" xfId="2712" builtinId="8" hidden="1"/>
    <cellStyle name="Hyperlink" xfId="2714" builtinId="8" hidden="1"/>
    <cellStyle name="Hyperlink" xfId="2716" builtinId="8" hidden="1"/>
    <cellStyle name="Hyperlink" xfId="2718" builtinId="8" hidden="1"/>
    <cellStyle name="Hyperlink" xfId="2720" builtinId="8" hidden="1"/>
    <cellStyle name="Hyperlink" xfId="2722" builtinId="8" hidden="1"/>
    <cellStyle name="Hyperlink" xfId="2724" builtinId="8" hidden="1"/>
    <cellStyle name="Hyperlink" xfId="2726" builtinId="8" hidden="1"/>
    <cellStyle name="Hyperlink" xfId="2728" builtinId="8" hidden="1"/>
    <cellStyle name="Hyperlink" xfId="2730" builtinId="8" hidden="1"/>
    <cellStyle name="Hyperlink" xfId="2732" builtinId="8" hidden="1"/>
    <cellStyle name="Hyperlink" xfId="2734" builtinId="8" hidden="1"/>
    <cellStyle name="Hyperlink" xfId="2736" builtinId="8" hidden="1"/>
    <cellStyle name="Hyperlink" xfId="2738" builtinId="8" hidden="1"/>
    <cellStyle name="Hyperlink" xfId="2740" builtinId="8" hidden="1"/>
    <cellStyle name="Hyperlink" xfId="2742" builtinId="8" hidden="1"/>
    <cellStyle name="Hyperlink" xfId="2744" builtinId="8" hidden="1"/>
    <cellStyle name="Hyperlink" xfId="2746" builtinId="8" hidden="1"/>
    <cellStyle name="Hyperlink" xfId="2748" builtinId="8" hidden="1"/>
    <cellStyle name="Hyperlink" xfId="2750" builtinId="8" hidden="1"/>
    <cellStyle name="Hyperlink" xfId="2752" builtinId="8" hidden="1"/>
    <cellStyle name="Hyperlink" xfId="2754" builtinId="8" hidden="1"/>
    <cellStyle name="Hyperlink" xfId="2756" builtinId="8" hidden="1"/>
    <cellStyle name="Hyperlink" xfId="2758" builtinId="8" hidden="1"/>
    <cellStyle name="Hyperlink" xfId="2760" builtinId="8" hidden="1"/>
    <cellStyle name="Hyperlink" xfId="2762" builtinId="8" hidden="1"/>
    <cellStyle name="Hyperlink" xfId="2764" builtinId="8" hidden="1"/>
    <cellStyle name="Hyperlink" xfId="2766" builtinId="8" hidden="1"/>
    <cellStyle name="Hyperlink" xfId="2768" builtinId="8" hidden="1"/>
    <cellStyle name="Hyperlink" xfId="2770" builtinId="8" hidden="1"/>
    <cellStyle name="Hyperlink" xfId="2772" builtinId="8" hidden="1"/>
    <cellStyle name="Hyperlink" xfId="2774" builtinId="8" hidden="1"/>
    <cellStyle name="Hyperlink" xfId="2776" builtinId="8" hidden="1"/>
    <cellStyle name="Hyperlink" xfId="2778" builtinId="8" hidden="1"/>
    <cellStyle name="Hyperlink" xfId="2780" builtinId="8" hidden="1"/>
    <cellStyle name="Hyperlink" xfId="2782" builtinId="8" hidden="1"/>
    <cellStyle name="Hyperlink" xfId="2784" builtinId="8" hidden="1"/>
    <cellStyle name="Hyperlink" xfId="2786" builtinId="8" hidden="1"/>
    <cellStyle name="Hyperlink" xfId="2788" builtinId="8" hidden="1"/>
    <cellStyle name="Hyperlink" xfId="2790" builtinId="8" hidden="1"/>
    <cellStyle name="Hyperlink" xfId="2792" builtinId="8" hidden="1"/>
    <cellStyle name="Hyperlink" xfId="2794" builtinId="8" hidden="1"/>
    <cellStyle name="Hyperlink" xfId="2796" builtinId="8" hidden="1"/>
    <cellStyle name="Hyperlink" xfId="2798" builtinId="8" hidden="1"/>
    <cellStyle name="Hyperlink" xfId="2800" builtinId="8" hidden="1"/>
    <cellStyle name="Hyperlink" xfId="2802" builtinId="8" hidden="1"/>
    <cellStyle name="Hyperlink" xfId="2804" builtinId="8" hidden="1"/>
    <cellStyle name="Hyperlink" xfId="2806" builtinId="8" hidden="1"/>
    <cellStyle name="Hyperlink" xfId="2808" builtinId="8" hidden="1"/>
    <cellStyle name="Hyperlink" xfId="2810" builtinId="8" hidden="1"/>
    <cellStyle name="Hyperlink" xfId="2812" builtinId="8" hidden="1"/>
    <cellStyle name="Hyperlink" xfId="2814" builtinId="8" hidden="1"/>
    <cellStyle name="Hyperlink" xfId="2816" builtinId="8" hidden="1"/>
    <cellStyle name="Hyperlink" xfId="2818" builtinId="8" hidden="1"/>
    <cellStyle name="Hyperlink" xfId="2820" builtinId="8" hidden="1"/>
    <cellStyle name="Hyperlink" xfId="2822" builtinId="8" hidden="1"/>
    <cellStyle name="Hyperlink" xfId="2824" builtinId="8" hidden="1"/>
    <cellStyle name="Hyperlink" xfId="2826" builtinId="8" hidden="1"/>
    <cellStyle name="Hyperlink" xfId="2828" builtinId="8" hidden="1"/>
    <cellStyle name="Hyperlink" xfId="2830" builtinId="8" hidden="1"/>
    <cellStyle name="Hyperlink" xfId="2832" builtinId="8" hidden="1"/>
    <cellStyle name="Hyperlink" xfId="2834" builtinId="8" hidden="1"/>
    <cellStyle name="Hyperlink" xfId="2836" builtinId="8" hidden="1"/>
    <cellStyle name="Hyperlink" xfId="2838" builtinId="8" hidden="1"/>
    <cellStyle name="Hyperlink" xfId="2840" builtinId="8" hidden="1"/>
    <cellStyle name="Hyperlink" xfId="2842" builtinId="8" hidden="1"/>
    <cellStyle name="Hyperlink" xfId="2844" builtinId="8" hidden="1"/>
    <cellStyle name="Hyperlink" xfId="2846" builtinId="8" hidden="1"/>
    <cellStyle name="Hyperlink" xfId="2848" builtinId="8" hidden="1"/>
    <cellStyle name="Hyperlink" xfId="2850" builtinId="8" hidden="1"/>
    <cellStyle name="Hyperlink" xfId="2852" builtinId="8" hidden="1"/>
    <cellStyle name="Hyperlink" xfId="2854" builtinId="8" hidden="1"/>
    <cellStyle name="Hyperlink" xfId="2856" builtinId="8" hidden="1"/>
    <cellStyle name="Hyperlink" xfId="2858" builtinId="8" hidden="1"/>
    <cellStyle name="Hyperlink" xfId="2860" builtinId="8" hidden="1"/>
    <cellStyle name="Hyperlink" xfId="2862" builtinId="8" hidden="1"/>
    <cellStyle name="Hyperlink" xfId="2864" builtinId="8" hidden="1"/>
    <cellStyle name="Hyperlink" xfId="2866" builtinId="8" hidden="1"/>
    <cellStyle name="Hyperlink" xfId="2868" builtinId="8" hidden="1"/>
    <cellStyle name="Hyperlink" xfId="2870" builtinId="8" hidden="1"/>
    <cellStyle name="Hyperlink" xfId="2872" builtinId="8" hidden="1"/>
    <cellStyle name="Hyperlink" xfId="2874" builtinId="8" hidden="1"/>
    <cellStyle name="Hyperlink" xfId="2876" builtinId="8" hidden="1"/>
    <cellStyle name="Hyperlink" xfId="2878" builtinId="8" hidden="1"/>
    <cellStyle name="Hyperlink" xfId="2880" builtinId="8" hidden="1"/>
    <cellStyle name="Hyperlink" xfId="2882" builtinId="8" hidden="1"/>
    <cellStyle name="Hyperlink" xfId="2884" builtinId="8" hidden="1"/>
    <cellStyle name="Hyperlink" xfId="2886" builtinId="8" hidden="1"/>
    <cellStyle name="Hyperlink" xfId="2888" builtinId="8" hidden="1"/>
    <cellStyle name="Hyperlink" xfId="2890" builtinId="8" hidden="1"/>
    <cellStyle name="Hyperlink" xfId="2892" builtinId="8" hidden="1"/>
    <cellStyle name="Hyperlink" xfId="2894" builtinId="8" hidden="1"/>
    <cellStyle name="Hyperlink" xfId="2896" builtinId="8" hidden="1"/>
    <cellStyle name="Hyperlink" xfId="2898" builtinId="8" hidden="1"/>
    <cellStyle name="Hyperlink" xfId="2900" builtinId="8" hidden="1"/>
    <cellStyle name="Hyperlink" xfId="2902" builtinId="8" hidden="1"/>
    <cellStyle name="Hyperlink" xfId="2904" builtinId="8" hidden="1"/>
    <cellStyle name="Hyperlink" xfId="2906" builtinId="8" hidden="1"/>
    <cellStyle name="Hyperlink" xfId="2908" builtinId="8" hidden="1"/>
    <cellStyle name="Hyperlink" xfId="2910" builtinId="8" hidden="1"/>
    <cellStyle name="Hyperlink" xfId="2912" builtinId="8" hidden="1"/>
    <cellStyle name="Hyperlink" xfId="2914" builtinId="8" hidden="1"/>
    <cellStyle name="Hyperlink" xfId="2916" builtinId="8" hidden="1"/>
    <cellStyle name="Hyperlink" xfId="2918" builtinId="8" hidden="1"/>
    <cellStyle name="Hyperlink" xfId="2920" builtinId="8" hidden="1"/>
    <cellStyle name="Hyperlink" xfId="2922" builtinId="8" hidden="1"/>
    <cellStyle name="Hyperlink" xfId="2924" builtinId="8" hidden="1"/>
    <cellStyle name="Hyperlink" xfId="2926" builtinId="8" hidden="1"/>
    <cellStyle name="Hyperlink" xfId="2928" builtinId="8" hidden="1"/>
    <cellStyle name="Hyperlink" xfId="2930" builtinId="8" hidden="1"/>
    <cellStyle name="Hyperlink" xfId="2932" builtinId="8" hidden="1"/>
    <cellStyle name="Hyperlink" xfId="2934" builtinId="8" hidden="1"/>
    <cellStyle name="Hyperlink" xfId="2936" builtinId="8" hidden="1"/>
    <cellStyle name="Hyperlink" xfId="2938" builtinId="8" hidden="1"/>
    <cellStyle name="Hyperlink" xfId="2940" builtinId="8" hidden="1"/>
    <cellStyle name="Hyperlink" xfId="2942" builtinId="8" hidden="1"/>
    <cellStyle name="Hyperlink" xfId="2944" builtinId="8" hidden="1"/>
    <cellStyle name="Hyperlink" xfId="2946" builtinId="8" hidden="1"/>
    <cellStyle name="Hyperlink" xfId="2948" builtinId="8" hidden="1"/>
    <cellStyle name="Hyperlink" xfId="2950" builtinId="8" hidden="1"/>
    <cellStyle name="Hyperlink" xfId="2952" builtinId="8" hidden="1"/>
    <cellStyle name="Hyperlink" xfId="2954" builtinId="8" hidden="1"/>
    <cellStyle name="Hyperlink" xfId="2956" builtinId="8" hidden="1"/>
    <cellStyle name="Hyperlink" xfId="2958" builtinId="8" hidden="1"/>
    <cellStyle name="Hyperlink" xfId="2960" builtinId="8" hidden="1"/>
    <cellStyle name="Hyperlink" xfId="2962" builtinId="8" hidden="1"/>
    <cellStyle name="Hyperlink" xfId="2964" builtinId="8" hidden="1"/>
    <cellStyle name="Hyperlink" xfId="2966" builtinId="8" hidden="1"/>
    <cellStyle name="Hyperlink" xfId="2968" builtinId="8" hidden="1"/>
    <cellStyle name="Hyperlink" xfId="2970" builtinId="8" hidden="1"/>
    <cellStyle name="Hyperlink" xfId="2972" builtinId="8" hidden="1"/>
    <cellStyle name="Hyperlink" xfId="2974" builtinId="8" hidden="1"/>
    <cellStyle name="Hyperlink" xfId="2976" builtinId="8" hidden="1"/>
    <cellStyle name="Hyperlink" xfId="2978" builtinId="8" hidden="1"/>
    <cellStyle name="Hyperlink" xfId="2980" builtinId="8" hidden="1"/>
    <cellStyle name="Hyperlink" xfId="2982" builtinId="8" hidden="1"/>
    <cellStyle name="Hyperlink" xfId="2984" builtinId="8" hidden="1"/>
    <cellStyle name="Hyperlink" xfId="2986" builtinId="8" hidden="1"/>
    <cellStyle name="Hyperlink" xfId="2988" builtinId="8" hidden="1"/>
    <cellStyle name="Hyperlink" xfId="2990" builtinId="8" hidden="1"/>
    <cellStyle name="Hyperlink" xfId="2992" builtinId="8" hidden="1"/>
    <cellStyle name="Hyperlink" xfId="2994" builtinId="8" hidden="1"/>
    <cellStyle name="Hyperlink" xfId="2996" builtinId="8" hidden="1"/>
    <cellStyle name="Hyperlink" xfId="2998" builtinId="8" hidden="1"/>
    <cellStyle name="Hyperlink" xfId="3000" builtinId="8" hidden="1"/>
    <cellStyle name="Hyperlink" xfId="3002" builtinId="8" hidden="1"/>
    <cellStyle name="Hyperlink" xfId="3004" builtinId="8" hidden="1"/>
    <cellStyle name="Hyperlink" xfId="3006" builtinId="8" hidden="1"/>
    <cellStyle name="Hyperlink" xfId="3008" builtinId="8" hidden="1"/>
    <cellStyle name="Hyperlink" xfId="3010" builtinId="8" hidden="1"/>
    <cellStyle name="Hyperlink" xfId="3012" builtinId="8" hidden="1"/>
    <cellStyle name="Hyperlink" xfId="3014" builtinId="8" hidden="1"/>
    <cellStyle name="Hyperlink" xfId="3016" builtinId="8" hidden="1"/>
    <cellStyle name="Hyperlink" xfId="3018" builtinId="8" hidden="1"/>
    <cellStyle name="Hyperlink" xfId="3020" builtinId="8" hidden="1"/>
    <cellStyle name="Hyperlink" xfId="3022" builtinId="8" hidden="1"/>
    <cellStyle name="Hyperlink" xfId="3024" builtinId="8" hidden="1"/>
    <cellStyle name="Hyperlink" xfId="3026" builtinId="8" hidden="1"/>
    <cellStyle name="Hyperlink" xfId="3028" builtinId="8" hidden="1"/>
    <cellStyle name="Hyperlink" xfId="3030" builtinId="8" hidden="1"/>
    <cellStyle name="Hyperlink" xfId="3032" builtinId="8" hidden="1"/>
    <cellStyle name="Hyperlink" xfId="3034" builtinId="8" hidden="1"/>
    <cellStyle name="Hyperlink" xfId="3036" builtinId="8" hidden="1"/>
    <cellStyle name="Hyperlink" xfId="3038" builtinId="8" hidden="1"/>
    <cellStyle name="Hyperlink" xfId="3040" builtinId="8" hidden="1"/>
    <cellStyle name="Hyperlink" xfId="3042" builtinId="8" hidden="1"/>
    <cellStyle name="Hyperlink" xfId="3044" builtinId="8" hidden="1"/>
    <cellStyle name="Hyperlink" xfId="3046" builtinId="8" hidden="1"/>
    <cellStyle name="Hyperlink" xfId="3048" builtinId="8" hidden="1"/>
    <cellStyle name="Hyperlink" xfId="3050" builtinId="8" hidden="1"/>
    <cellStyle name="Hyperlink" xfId="3052" builtinId="8" hidden="1"/>
    <cellStyle name="Hyperlink" xfId="3054" builtinId="8" hidden="1"/>
    <cellStyle name="Hyperlink" xfId="3056" builtinId="8" hidden="1"/>
    <cellStyle name="Hyperlink" xfId="3058" builtinId="8" hidden="1"/>
    <cellStyle name="Hyperlink" xfId="3060" builtinId="8" hidden="1"/>
    <cellStyle name="Hyperlink" xfId="3062" builtinId="8" hidden="1"/>
    <cellStyle name="Hyperlink" xfId="3064" builtinId="8" hidden="1"/>
    <cellStyle name="Hyperlink" xfId="3066" builtinId="8" hidden="1"/>
    <cellStyle name="Hyperlink" xfId="3068" builtinId="8" hidden="1"/>
    <cellStyle name="Hyperlink" xfId="3070" builtinId="8" hidden="1"/>
    <cellStyle name="Hyperlink" xfId="3072" builtinId="8" hidden="1"/>
    <cellStyle name="Hyperlink" xfId="3074" builtinId="8" hidden="1"/>
    <cellStyle name="Hyperlink" xfId="3076" builtinId="8" hidden="1"/>
    <cellStyle name="Hyperlink" xfId="3078" builtinId="8" hidden="1"/>
    <cellStyle name="Hyperlink" xfId="3080" builtinId="8" hidden="1"/>
    <cellStyle name="Hyperlink" xfId="3082" builtinId="8" hidden="1"/>
    <cellStyle name="Hyperlink" xfId="3084" builtinId="8" hidden="1"/>
    <cellStyle name="Hyperlink" xfId="3086" builtinId="8" hidden="1"/>
    <cellStyle name="Hyperlink" xfId="3088" builtinId="8" hidden="1"/>
    <cellStyle name="Hyperlink" xfId="3090" builtinId="8" hidden="1"/>
    <cellStyle name="Hyperlink" xfId="3092" builtinId="8" hidden="1"/>
    <cellStyle name="Hyperlink" xfId="3094" builtinId="8" hidden="1"/>
    <cellStyle name="Hyperlink" xfId="3096" builtinId="8" hidden="1"/>
    <cellStyle name="Hyperlink" xfId="3098" builtinId="8" hidden="1"/>
    <cellStyle name="Hyperlink" xfId="3100" builtinId="8" hidden="1"/>
    <cellStyle name="Hyperlink" xfId="3102" builtinId="8" hidden="1"/>
    <cellStyle name="Hyperlink" xfId="3104" builtinId="8" hidden="1"/>
    <cellStyle name="Hyperlink" xfId="3106" builtinId="8" hidden="1"/>
    <cellStyle name="Hyperlink" xfId="3108" builtinId="8" hidden="1"/>
    <cellStyle name="Hyperlink" xfId="3110" builtinId="8" hidden="1"/>
    <cellStyle name="Hyperlink" xfId="3112" builtinId="8" hidden="1"/>
    <cellStyle name="Hyperlink" xfId="3114" builtinId="8" hidden="1"/>
    <cellStyle name="Hyperlink" xfId="3116" builtinId="8" hidden="1"/>
    <cellStyle name="Hyperlink" xfId="3118" builtinId="8" hidden="1"/>
    <cellStyle name="Hyperlink" xfId="3120" builtinId="8" hidden="1"/>
    <cellStyle name="Hyperlink" xfId="3122" builtinId="8" hidden="1"/>
    <cellStyle name="Hyperlink" xfId="3124" builtinId="8" hidden="1"/>
    <cellStyle name="Hyperlink" xfId="3126" builtinId="8" hidden="1"/>
    <cellStyle name="Hyperlink" xfId="3128" builtinId="8" hidden="1"/>
    <cellStyle name="Hyperlink" xfId="3130" builtinId="8" hidden="1"/>
    <cellStyle name="Hyperlink" xfId="3132" builtinId="8" hidden="1"/>
    <cellStyle name="Hyperlink" xfId="3134" builtinId="8" hidden="1"/>
    <cellStyle name="Hyperlink" xfId="3136" builtinId="8" hidden="1"/>
    <cellStyle name="Hyperlink" xfId="3138" builtinId="8" hidden="1"/>
    <cellStyle name="Hyperlink" xfId="3140" builtinId="8" hidden="1"/>
    <cellStyle name="Hyperlink" xfId="3142" builtinId="8" hidden="1"/>
    <cellStyle name="Hyperlink" xfId="3144" builtinId="8" hidden="1"/>
    <cellStyle name="Hyperlink" xfId="3146" builtinId="8" hidden="1"/>
    <cellStyle name="Hyperlink" xfId="3148" builtinId="8" hidden="1"/>
    <cellStyle name="Hyperlink" xfId="3150" builtinId="8" hidden="1"/>
    <cellStyle name="Hyperlink" xfId="3152" builtinId="8" hidden="1"/>
    <cellStyle name="Hyperlink" xfId="3154" builtinId="8" hidden="1"/>
    <cellStyle name="Hyperlink" xfId="3156" builtinId="8" hidden="1"/>
    <cellStyle name="Hyperlink" xfId="3158" builtinId="8" hidden="1"/>
    <cellStyle name="Hyperlink" xfId="3160" builtinId="8" hidden="1"/>
    <cellStyle name="Hyperlink" xfId="3162" builtinId="8" hidden="1"/>
    <cellStyle name="Hyperlink" xfId="3164" builtinId="8" hidden="1"/>
    <cellStyle name="Hyperlink" xfId="3166" builtinId="8" hidden="1"/>
    <cellStyle name="Hyperlink" xfId="3168" builtinId="8" hidden="1"/>
    <cellStyle name="Hyperlink" xfId="3170" builtinId="8" hidden="1"/>
    <cellStyle name="Hyperlink" xfId="3172" builtinId="8" hidden="1"/>
    <cellStyle name="Hyperlink" xfId="3174" builtinId="8" hidden="1"/>
    <cellStyle name="Hyperlink" xfId="3176" builtinId="8" hidden="1"/>
    <cellStyle name="Hyperlink" xfId="3178" builtinId="8" hidden="1"/>
    <cellStyle name="Hyperlink" xfId="3180" builtinId="8" hidden="1"/>
    <cellStyle name="Hyperlink" xfId="3182" builtinId="8" hidden="1"/>
    <cellStyle name="Hyperlink" xfId="3184" builtinId="8" hidden="1"/>
    <cellStyle name="Hyperlink" xfId="3186" builtinId="8" hidden="1"/>
    <cellStyle name="Hyperlink" xfId="3188" builtinId="8" hidden="1"/>
    <cellStyle name="Hyperlink" xfId="3190" builtinId="8" hidden="1"/>
    <cellStyle name="Hyperlink" xfId="3192" builtinId="8" hidden="1"/>
    <cellStyle name="Hyperlink" xfId="3194" builtinId="8" hidden="1"/>
    <cellStyle name="Hyperlink" xfId="3196" builtinId="8" hidden="1"/>
    <cellStyle name="Hyperlink" xfId="3198" builtinId="8" hidden="1"/>
    <cellStyle name="Hyperlink" xfId="3200" builtinId="8" hidden="1"/>
    <cellStyle name="Hyperlink" xfId="3202" builtinId="8" hidden="1"/>
    <cellStyle name="Hyperlink" xfId="3204" builtinId="8" hidden="1"/>
    <cellStyle name="Hyperlink" xfId="3206" builtinId="8" hidden="1"/>
    <cellStyle name="Hyperlink" xfId="3208" builtinId="8" hidden="1"/>
    <cellStyle name="Hyperlink" xfId="3210" builtinId="8" hidden="1"/>
    <cellStyle name="Hyperlink" xfId="3212" builtinId="8" hidden="1"/>
    <cellStyle name="Hyperlink" xfId="3214" builtinId="8" hidden="1"/>
    <cellStyle name="Hyperlink" xfId="3216" builtinId="8" hidden="1"/>
    <cellStyle name="Hyperlink" xfId="3218" builtinId="8" hidden="1"/>
    <cellStyle name="Hyperlink" xfId="3220" builtinId="8" hidden="1"/>
    <cellStyle name="Hyperlink" xfId="3222" builtinId="8" hidden="1"/>
    <cellStyle name="Hyperlink" xfId="3224" builtinId="8" hidden="1"/>
    <cellStyle name="Hyperlink" xfId="3226" builtinId="8" hidden="1"/>
    <cellStyle name="Hyperlink" xfId="3228" builtinId="8" hidden="1"/>
    <cellStyle name="Hyperlink" xfId="3230" builtinId="8" hidden="1"/>
    <cellStyle name="Hyperlink" xfId="3232" builtinId="8" hidden="1"/>
    <cellStyle name="Hyperlink" xfId="3234" builtinId="8" hidden="1"/>
    <cellStyle name="Hyperlink" xfId="3236" builtinId="8" hidden="1"/>
    <cellStyle name="Hyperlink" xfId="3238" builtinId="8" hidden="1"/>
    <cellStyle name="Hyperlink" xfId="3240" builtinId="8" hidden="1"/>
    <cellStyle name="Hyperlink" xfId="3242" builtinId="8" hidden="1"/>
    <cellStyle name="Hyperlink" xfId="3244" builtinId="8" hidden="1"/>
    <cellStyle name="Hyperlink" xfId="3246" builtinId="8" hidden="1"/>
    <cellStyle name="Hyperlink" xfId="3248" builtinId="8" hidden="1"/>
    <cellStyle name="Hyperlink" xfId="3250" builtinId="8" hidden="1"/>
    <cellStyle name="Hyperlink" xfId="3252" builtinId="8" hidden="1"/>
    <cellStyle name="Hyperlink" xfId="3254" builtinId="8" hidden="1"/>
    <cellStyle name="Hyperlink" xfId="3256" builtinId="8" hidden="1"/>
    <cellStyle name="Hyperlink" xfId="3258" builtinId="8" hidden="1"/>
    <cellStyle name="Hyperlink" xfId="3260" builtinId="8" hidden="1"/>
    <cellStyle name="Hyperlink" xfId="3262" builtinId="8" hidden="1"/>
    <cellStyle name="Hyperlink" xfId="3264" builtinId="8" hidden="1"/>
    <cellStyle name="Hyperlink" xfId="3266" builtinId="8" hidden="1"/>
    <cellStyle name="Hyperlink" xfId="3268" builtinId="8" hidden="1"/>
    <cellStyle name="Hyperlink" xfId="3270" builtinId="8" hidden="1"/>
    <cellStyle name="Hyperlink" xfId="3272" builtinId="8" hidden="1"/>
    <cellStyle name="Hyperlink" xfId="3274" builtinId="8" hidden="1"/>
    <cellStyle name="Hyperlink" xfId="3276" builtinId="8" hidden="1"/>
    <cellStyle name="Hyperlink" xfId="3278" builtinId="8" hidden="1"/>
    <cellStyle name="Hyperlink" xfId="3280" builtinId="8" hidden="1"/>
    <cellStyle name="Hyperlink" xfId="3282" builtinId="8" hidden="1"/>
    <cellStyle name="Hyperlink" xfId="3284" builtinId="8" hidden="1"/>
    <cellStyle name="Hyperlink" xfId="3286" builtinId="8" hidden="1"/>
    <cellStyle name="Hyperlink" xfId="3288" builtinId="8" hidden="1"/>
    <cellStyle name="Hyperlink" xfId="3290" builtinId="8" hidden="1"/>
    <cellStyle name="Hyperlink" xfId="3292" builtinId="8" hidden="1"/>
    <cellStyle name="Hyperlink" xfId="3294" builtinId="8" hidden="1"/>
    <cellStyle name="Hyperlink" xfId="3296" builtinId="8" hidden="1"/>
    <cellStyle name="Hyperlink" xfId="3298" builtinId="8" hidden="1"/>
    <cellStyle name="Hyperlink" xfId="3300" builtinId="8" hidden="1"/>
    <cellStyle name="Hyperlink" xfId="3302" builtinId="8" hidden="1"/>
    <cellStyle name="Hyperlink" xfId="3304" builtinId="8" hidden="1"/>
    <cellStyle name="Hyperlink" xfId="3306" builtinId="8" hidden="1"/>
    <cellStyle name="Hyperlink" xfId="3308" builtinId="8" hidden="1"/>
    <cellStyle name="Hyperlink" xfId="3310" builtinId="8" hidden="1"/>
    <cellStyle name="Hyperlink" xfId="3312" builtinId="8" hidden="1"/>
    <cellStyle name="Hyperlink" xfId="3314" builtinId="8" hidden="1"/>
    <cellStyle name="Hyperlink" xfId="3316" builtinId="8" hidden="1"/>
    <cellStyle name="Hyperlink" xfId="3318" builtinId="8" hidden="1"/>
    <cellStyle name="Hyperlink" xfId="3320" builtinId="8" hidden="1"/>
    <cellStyle name="Hyperlink" xfId="3322" builtinId="8" hidden="1"/>
    <cellStyle name="Hyperlink" xfId="3324" builtinId="8" hidden="1"/>
    <cellStyle name="Hyperlink" xfId="3326" builtinId="8" hidden="1"/>
    <cellStyle name="Hyperlink" xfId="3328" builtinId="8" hidden="1"/>
    <cellStyle name="Hyperlink" xfId="3330" builtinId="8" hidden="1"/>
    <cellStyle name="Hyperlink" xfId="3332" builtinId="8" hidden="1"/>
    <cellStyle name="Hyperlink" xfId="3334" builtinId="8" hidden="1"/>
    <cellStyle name="Hyperlink" xfId="3336" builtinId="8" hidden="1"/>
    <cellStyle name="Hyperlink" xfId="3338" builtinId="8" hidden="1"/>
    <cellStyle name="Hyperlink" xfId="3340" builtinId="8" hidden="1"/>
    <cellStyle name="Hyperlink" xfId="3342" builtinId="8" hidden="1"/>
    <cellStyle name="Hyperlink" xfId="3344" builtinId="8" hidden="1"/>
    <cellStyle name="Hyperlink" xfId="3346" builtinId="8" hidden="1"/>
    <cellStyle name="Hyperlink" xfId="3348" builtinId="8" hidden="1"/>
    <cellStyle name="Hyperlink" xfId="3350" builtinId="8" hidden="1"/>
    <cellStyle name="Hyperlink" xfId="3352" builtinId="8" hidden="1"/>
    <cellStyle name="Hyperlink" xfId="3354" builtinId="8" hidden="1"/>
    <cellStyle name="Hyperlink" xfId="3356" builtinId="8" hidden="1"/>
    <cellStyle name="Hyperlink" xfId="3358" builtinId="8" hidden="1"/>
    <cellStyle name="Hyperlink" xfId="3360" builtinId="8" hidden="1"/>
    <cellStyle name="Hyperlink" xfId="3362" builtinId="8" hidden="1"/>
    <cellStyle name="Hyperlink" xfId="3364" builtinId="8" hidden="1"/>
    <cellStyle name="Hyperlink" xfId="3366" builtinId="8" hidden="1"/>
    <cellStyle name="Hyperlink" xfId="3368" builtinId="8" hidden="1"/>
    <cellStyle name="Hyperlink" xfId="3370" builtinId="8" hidden="1"/>
    <cellStyle name="Hyperlink" xfId="3372" builtinId="8" hidden="1"/>
    <cellStyle name="Hyperlink" xfId="3374" builtinId="8" hidden="1"/>
    <cellStyle name="Hyperlink" xfId="3376" builtinId="8" hidden="1"/>
    <cellStyle name="Hyperlink" xfId="3378" builtinId="8" hidden="1"/>
    <cellStyle name="Hyperlink" xfId="3380" builtinId="8" hidden="1"/>
    <cellStyle name="Hyperlink" xfId="3382" builtinId="8" hidden="1"/>
    <cellStyle name="Hyperlink" xfId="3384" builtinId="8" hidden="1"/>
    <cellStyle name="Hyperlink" xfId="3386" builtinId="8" hidden="1"/>
    <cellStyle name="Hyperlink" xfId="3388" builtinId="8" hidden="1"/>
    <cellStyle name="Hyperlink" xfId="3390" builtinId="8" hidden="1"/>
    <cellStyle name="Hyperlink" xfId="3392" builtinId="8" hidden="1"/>
    <cellStyle name="Hyperlink" xfId="3394" builtinId="8" hidden="1"/>
    <cellStyle name="Hyperlink" xfId="3396" builtinId="8" hidden="1"/>
    <cellStyle name="Hyperlink" xfId="3398" builtinId="8" hidden="1"/>
    <cellStyle name="Hyperlink" xfId="3400" builtinId="8" hidden="1"/>
    <cellStyle name="Hyperlink" xfId="3402" builtinId="8" hidden="1"/>
    <cellStyle name="Hyperlink" xfId="3404" builtinId="8" hidden="1"/>
    <cellStyle name="Hyperlink" xfId="3406" builtinId="8" hidden="1"/>
    <cellStyle name="Hyperlink" xfId="3408" builtinId="8" hidden="1"/>
    <cellStyle name="Hyperlink" xfId="3410" builtinId="8" hidden="1"/>
    <cellStyle name="Hyperlink" xfId="3412" builtinId="8" hidden="1"/>
    <cellStyle name="Hyperlink" xfId="3414" builtinId="8" hidden="1"/>
    <cellStyle name="Hyperlink" xfId="3416" builtinId="8" hidden="1"/>
    <cellStyle name="Hyperlink" xfId="3418" builtinId="8" hidden="1"/>
    <cellStyle name="Hyperlink" xfId="3420" builtinId="8" hidden="1"/>
    <cellStyle name="Hyperlink" xfId="3422" builtinId="8" hidden="1"/>
    <cellStyle name="Hyperlink" xfId="3424" builtinId="8" hidden="1"/>
    <cellStyle name="Hyperlink" xfId="3426" builtinId="8" hidden="1"/>
    <cellStyle name="Hyperlink" xfId="3428" builtinId="8" hidden="1"/>
    <cellStyle name="Hyperlink" xfId="3430" builtinId="8" hidden="1"/>
    <cellStyle name="Hyperlink" xfId="3432" builtinId="8" hidden="1"/>
    <cellStyle name="Hyperlink" xfId="3434" builtinId="8" hidden="1"/>
    <cellStyle name="Hyperlink" xfId="3436" builtinId="8" hidden="1"/>
    <cellStyle name="Hyperlink" xfId="3438" builtinId="8" hidden="1"/>
    <cellStyle name="Hyperlink" xfId="3440" builtinId="8" hidden="1"/>
    <cellStyle name="Hyperlink" xfId="3442" builtinId="8" hidden="1"/>
    <cellStyle name="Hyperlink" xfId="3444" builtinId="8" hidden="1"/>
    <cellStyle name="Hyperlink" xfId="3446" builtinId="8" hidden="1"/>
    <cellStyle name="Hyperlink" xfId="3448" builtinId="8" hidden="1"/>
    <cellStyle name="Hyperlink" xfId="3450" builtinId="8" hidden="1"/>
    <cellStyle name="Hyperlink" xfId="3452" builtinId="8" hidden="1"/>
    <cellStyle name="Hyperlink" xfId="3454" builtinId="8" hidden="1"/>
    <cellStyle name="Hyperlink" xfId="3456" builtinId="8" hidden="1"/>
    <cellStyle name="Hyperlink" xfId="3458" builtinId="8" hidden="1"/>
    <cellStyle name="Hyperlink" xfId="3460" builtinId="8" hidden="1"/>
    <cellStyle name="Hyperlink" xfId="3462" builtinId="8" hidden="1"/>
    <cellStyle name="Hyperlink" xfId="3464" builtinId="8" hidden="1"/>
    <cellStyle name="Hyperlink" xfId="3466" builtinId="8" hidden="1"/>
    <cellStyle name="Hyperlink" xfId="3468" builtinId="8" hidden="1"/>
    <cellStyle name="Hyperlink" xfId="3470" builtinId="8" hidden="1"/>
    <cellStyle name="Hyperlink" xfId="3472" builtinId="8" hidden="1"/>
    <cellStyle name="Hyperlink" xfId="3474" builtinId="8" hidden="1"/>
    <cellStyle name="Hyperlink" xfId="3476" builtinId="8" hidden="1"/>
    <cellStyle name="Hyperlink" xfId="3478" builtinId="8" hidden="1"/>
    <cellStyle name="Hyperlink" xfId="3480" builtinId="8" hidden="1"/>
    <cellStyle name="Hyperlink" xfId="3482" builtinId="8" hidden="1"/>
    <cellStyle name="Hyperlink" xfId="3484" builtinId="8" hidden="1"/>
    <cellStyle name="Hyperlink" xfId="3486" builtinId="8" hidden="1"/>
    <cellStyle name="Hyperlink" xfId="3488" builtinId="8" hidden="1"/>
    <cellStyle name="Hyperlink" xfId="3490" builtinId="8" hidden="1"/>
    <cellStyle name="Hyperlink" xfId="3492" builtinId="8" hidden="1"/>
    <cellStyle name="Hyperlink" xfId="3494" builtinId="8" hidden="1"/>
    <cellStyle name="Hyperlink" xfId="3496" builtinId="8" hidden="1"/>
    <cellStyle name="Hyperlink" xfId="3498" builtinId="8" hidden="1"/>
    <cellStyle name="Hyperlink" xfId="3500" builtinId="8" hidden="1"/>
    <cellStyle name="Hyperlink" xfId="3502" builtinId="8" hidden="1"/>
    <cellStyle name="Hyperlink" xfId="3504" builtinId="8" hidden="1"/>
    <cellStyle name="Hyperlink" xfId="3506" builtinId="8" hidden="1"/>
    <cellStyle name="Hyperlink" xfId="3508" builtinId="8" hidden="1"/>
    <cellStyle name="Hyperlink" xfId="3510" builtinId="8" hidden="1"/>
    <cellStyle name="Hyperlink" xfId="3512" builtinId="8" hidden="1"/>
    <cellStyle name="Hyperlink" xfId="3514" builtinId="8" hidden="1"/>
    <cellStyle name="Hyperlink" xfId="3516" builtinId="8" hidden="1"/>
    <cellStyle name="Hyperlink" xfId="3518" builtinId="8" hidden="1"/>
    <cellStyle name="Hyperlink" xfId="3520" builtinId="8" hidden="1"/>
    <cellStyle name="Hyperlink" xfId="3522" builtinId="8" hidden="1"/>
    <cellStyle name="Hyperlink" xfId="3524" builtinId="8" hidden="1"/>
    <cellStyle name="Hyperlink" xfId="3526" builtinId="8" hidden="1"/>
    <cellStyle name="Hyperlink" xfId="3528" builtinId="8" hidden="1"/>
    <cellStyle name="Hyperlink" xfId="3530" builtinId="8" hidden="1"/>
    <cellStyle name="Hyperlink" xfId="3532" builtinId="8" hidden="1"/>
    <cellStyle name="Hyperlink" xfId="3534" builtinId="8" hidden="1"/>
    <cellStyle name="Hyperlink" xfId="3536" builtinId="8" hidden="1"/>
    <cellStyle name="Hyperlink" xfId="3538" builtinId="8" hidden="1"/>
    <cellStyle name="Hyperlink" xfId="3540" builtinId="8" hidden="1"/>
    <cellStyle name="Hyperlink" xfId="3542" builtinId="8" hidden="1"/>
    <cellStyle name="Hyperlink" xfId="3544" builtinId="8" hidden="1"/>
    <cellStyle name="Hyperlink" xfId="3546" builtinId="8" hidden="1"/>
    <cellStyle name="Hyperlink" xfId="3548" builtinId="8" hidden="1"/>
    <cellStyle name="Hyperlink" xfId="3550" builtinId="8" hidden="1"/>
    <cellStyle name="Hyperlink" xfId="3552" builtinId="8" hidden="1"/>
    <cellStyle name="Hyperlink" xfId="3554" builtinId="8" hidden="1"/>
    <cellStyle name="Hyperlink" xfId="3556" builtinId="8" hidden="1"/>
    <cellStyle name="Hyperlink" xfId="3558" builtinId="8" hidden="1"/>
    <cellStyle name="Hyperlink" xfId="3560" builtinId="8" hidden="1"/>
    <cellStyle name="Hyperlink" xfId="3562" builtinId="8" hidden="1"/>
    <cellStyle name="Hyperlink" xfId="3564" builtinId="8" hidden="1"/>
    <cellStyle name="Hyperlink" xfId="3566" builtinId="8" hidden="1"/>
    <cellStyle name="Hyperlink" xfId="3568" builtinId="8" hidden="1"/>
    <cellStyle name="Hyperlink" xfId="3570" builtinId="8" hidden="1"/>
    <cellStyle name="Hyperlink" xfId="3572" builtinId="8" hidden="1"/>
    <cellStyle name="Hyperlink" xfId="3574" builtinId="8" hidden="1"/>
    <cellStyle name="Hyperlink" xfId="3576" builtinId="8" hidden="1"/>
    <cellStyle name="Hyperlink" xfId="3578" builtinId="8" hidden="1"/>
    <cellStyle name="Hyperlink" xfId="3580" builtinId="8" hidden="1"/>
    <cellStyle name="Hyperlink" xfId="3582" builtinId="8" hidden="1"/>
    <cellStyle name="Hyperlink" xfId="3584" builtinId="8" hidden="1"/>
    <cellStyle name="Hyperlink" xfId="3586" builtinId="8" hidden="1"/>
    <cellStyle name="Hyperlink" xfId="3588" builtinId="8" hidden="1"/>
    <cellStyle name="Hyperlink" xfId="3590" builtinId="8" hidden="1"/>
    <cellStyle name="Hyperlink" xfId="3592" builtinId="8" hidden="1"/>
    <cellStyle name="Hyperlink" xfId="3594" builtinId="8" hidden="1"/>
    <cellStyle name="Hyperlink" xfId="3596" builtinId="8" hidden="1"/>
    <cellStyle name="Hyperlink" xfId="3598" builtinId="8" hidden="1"/>
    <cellStyle name="Hyperlink" xfId="3600" builtinId="8" hidden="1"/>
    <cellStyle name="Hyperlink" xfId="3602" builtinId="8" hidden="1"/>
    <cellStyle name="Hyperlink" xfId="3604" builtinId="8" hidden="1"/>
    <cellStyle name="Hyperlink" xfId="3606" builtinId="8" hidden="1"/>
    <cellStyle name="Hyperlink" xfId="3608" builtinId="8" hidden="1"/>
    <cellStyle name="Hyperlink" xfId="3610" builtinId="8" hidden="1"/>
    <cellStyle name="Hyperlink" xfId="3612" builtinId="8" hidden="1"/>
    <cellStyle name="Hyperlink" xfId="3614" builtinId="8" hidden="1"/>
    <cellStyle name="Hyperlink" xfId="3616" builtinId="8" hidden="1"/>
    <cellStyle name="Hyperlink" xfId="3618" builtinId="8" hidden="1"/>
    <cellStyle name="Hyperlink" xfId="3620" builtinId="8" hidden="1"/>
    <cellStyle name="Hyperlink" xfId="3622" builtinId="8" hidden="1"/>
    <cellStyle name="Hyperlink" xfId="3624" builtinId="8" hidden="1"/>
    <cellStyle name="Hyperlink" xfId="3626" builtinId="8" hidden="1"/>
    <cellStyle name="Hyperlink" xfId="3628" builtinId="8" hidden="1"/>
    <cellStyle name="Hyperlink" xfId="3630" builtinId="8" hidden="1"/>
    <cellStyle name="Hyperlink" xfId="3632" builtinId="8" hidden="1"/>
    <cellStyle name="Hyperlink" xfId="3634" builtinId="8" hidden="1"/>
    <cellStyle name="Hyperlink" xfId="3636" builtinId="8" hidden="1"/>
    <cellStyle name="Hyperlink" xfId="3638" builtinId="8" hidden="1"/>
    <cellStyle name="Hyperlink" xfId="3640" builtinId="8" hidden="1"/>
    <cellStyle name="Hyperlink" xfId="3642" builtinId="8" hidden="1"/>
    <cellStyle name="Hyperlink" xfId="3644" builtinId="8" hidden="1"/>
    <cellStyle name="Hyperlink" xfId="3646" builtinId="8" hidden="1"/>
    <cellStyle name="Hyperlink" xfId="3648" builtinId="8" hidden="1"/>
    <cellStyle name="Hyperlink" xfId="3650" builtinId="8" hidden="1"/>
    <cellStyle name="Hyperlink" xfId="3652" builtinId="8" hidden="1"/>
    <cellStyle name="Hyperlink" xfId="3654" builtinId="8" hidden="1"/>
    <cellStyle name="Hyperlink" xfId="3656" builtinId="8" hidden="1"/>
    <cellStyle name="Hyperlink" xfId="3658" builtinId="8" hidden="1"/>
    <cellStyle name="Hyperlink" xfId="3660" builtinId="8" hidden="1"/>
    <cellStyle name="Hyperlink" xfId="3662" builtinId="8" hidden="1"/>
    <cellStyle name="Hyperlink" xfId="3664" builtinId="8" hidden="1"/>
    <cellStyle name="Hyperlink" xfId="3666" builtinId="8" hidden="1"/>
    <cellStyle name="Hyperlink" xfId="3668" builtinId="8" hidden="1"/>
    <cellStyle name="Hyperlink" xfId="3670" builtinId="8" hidden="1"/>
    <cellStyle name="Hyperlink" xfId="3672" builtinId="8" hidden="1"/>
    <cellStyle name="Hyperlink" xfId="3674" builtinId="8" hidden="1"/>
    <cellStyle name="Hyperlink" xfId="3676" builtinId="8" hidden="1"/>
    <cellStyle name="Hyperlink" xfId="3678" builtinId="8" hidden="1"/>
    <cellStyle name="Hyperlink" xfId="3680" builtinId="8" hidden="1"/>
    <cellStyle name="Hyperlink" xfId="3682" builtinId="8" hidden="1"/>
    <cellStyle name="Hyperlink" xfId="3684" builtinId="8" hidden="1"/>
    <cellStyle name="Hyperlink" xfId="3686" builtinId="8" hidden="1"/>
    <cellStyle name="Hyperlink" xfId="3688" builtinId="8" hidden="1"/>
    <cellStyle name="Hyperlink" xfId="3690" builtinId="8" hidden="1"/>
    <cellStyle name="Hyperlink" xfId="3692" builtinId="8" hidden="1"/>
    <cellStyle name="Hyperlink" xfId="3694" builtinId="8" hidden="1"/>
    <cellStyle name="Hyperlink" xfId="3696" builtinId="8" hidden="1"/>
    <cellStyle name="Hyperlink" xfId="3698" builtinId="8" hidden="1"/>
    <cellStyle name="Hyperlink" xfId="3700" builtinId="8" hidden="1"/>
    <cellStyle name="Hyperlink" xfId="3702" builtinId="8" hidden="1"/>
    <cellStyle name="Hyperlink" xfId="3704" builtinId="8" hidden="1"/>
    <cellStyle name="Hyperlink" xfId="3706" builtinId="8" hidden="1"/>
    <cellStyle name="Hyperlink" xfId="3708" builtinId="8" hidden="1"/>
    <cellStyle name="Hyperlink" xfId="3710" builtinId="8" hidden="1"/>
    <cellStyle name="Hyperlink" xfId="3712" builtinId="8" hidden="1"/>
    <cellStyle name="Hyperlink" xfId="3714" builtinId="8" hidden="1"/>
    <cellStyle name="Hyperlink" xfId="3716" builtinId="8" hidden="1"/>
    <cellStyle name="Hyperlink" xfId="3718" builtinId="8" hidden="1"/>
    <cellStyle name="Hyperlink" xfId="3720" builtinId="8" hidden="1"/>
    <cellStyle name="Hyperlink" xfId="3722" builtinId="8" hidden="1"/>
    <cellStyle name="Hyperlink" xfId="3724" builtinId="8" hidden="1"/>
    <cellStyle name="Hyperlink" xfId="3726" builtinId="8" hidden="1"/>
    <cellStyle name="Hyperlink" xfId="3728" builtinId="8" hidden="1"/>
    <cellStyle name="Hyperlink" xfId="3730" builtinId="8" hidden="1"/>
    <cellStyle name="Hyperlink" xfId="3732" builtinId="8" hidden="1"/>
    <cellStyle name="Hyperlink" xfId="3734" builtinId="8" hidden="1"/>
    <cellStyle name="Hyperlink" xfId="3736" builtinId="8" hidden="1"/>
    <cellStyle name="Hyperlink" xfId="3738" builtinId="8" hidden="1"/>
    <cellStyle name="Hyperlink" xfId="3740" builtinId="8" hidden="1"/>
    <cellStyle name="Hyperlink" xfId="3742" builtinId="8" hidden="1"/>
    <cellStyle name="Hyperlink" xfId="3744" builtinId="8" hidden="1"/>
    <cellStyle name="Hyperlink" xfId="3746" builtinId="8" hidden="1"/>
    <cellStyle name="Hyperlink" xfId="3748" builtinId="8" hidden="1"/>
    <cellStyle name="Hyperlink" xfId="3750" builtinId="8" hidden="1"/>
    <cellStyle name="Hyperlink" xfId="3752" builtinId="8" hidden="1"/>
    <cellStyle name="Hyperlink" xfId="3754" builtinId="8" hidden="1"/>
    <cellStyle name="Hyperlink" xfId="3756" builtinId="8" hidden="1"/>
    <cellStyle name="Hyperlink" xfId="3758" builtinId="8" hidden="1"/>
    <cellStyle name="Hyperlink" xfId="3760" builtinId="8" hidden="1"/>
    <cellStyle name="Hyperlink" xfId="3762" builtinId="8" hidden="1"/>
    <cellStyle name="Hyperlink" xfId="3764" builtinId="8" hidden="1"/>
    <cellStyle name="Hyperlink" xfId="3766" builtinId="8" hidden="1"/>
    <cellStyle name="Hyperlink" xfId="3768" builtinId="8" hidden="1"/>
    <cellStyle name="Hyperlink" xfId="3770" builtinId="8" hidden="1"/>
    <cellStyle name="Hyperlink" xfId="3772" builtinId="8" hidden="1"/>
    <cellStyle name="Hyperlink" xfId="3774" builtinId="8" hidden="1"/>
    <cellStyle name="Hyperlink" xfId="3776" builtinId="8" hidden="1"/>
    <cellStyle name="Hyperlink" xfId="3778" builtinId="8" hidden="1"/>
    <cellStyle name="Hyperlink" xfId="3780" builtinId="8" hidden="1"/>
    <cellStyle name="Hyperlink" xfId="3782" builtinId="8" hidden="1"/>
    <cellStyle name="Hyperlink" xfId="3784" builtinId="8" hidden="1"/>
    <cellStyle name="Hyperlink" xfId="3786" builtinId="8" hidden="1"/>
    <cellStyle name="Hyperlink" xfId="3788" builtinId="8" hidden="1"/>
    <cellStyle name="Hyperlink" xfId="3790" builtinId="8" hidden="1"/>
    <cellStyle name="Hyperlink" xfId="3792" builtinId="8" hidden="1"/>
    <cellStyle name="Hyperlink" xfId="3794" builtinId="8" hidden="1"/>
    <cellStyle name="Hyperlink" xfId="3796" builtinId="8" hidden="1"/>
    <cellStyle name="Hyperlink" xfId="3798" builtinId="8" hidden="1"/>
    <cellStyle name="Hyperlink" xfId="3800" builtinId="8" hidden="1"/>
    <cellStyle name="Hyperlink" xfId="3802" builtinId="8" hidden="1"/>
    <cellStyle name="Hyperlink" xfId="3804" builtinId="8" hidden="1"/>
    <cellStyle name="Hyperlink" xfId="3806" builtinId="8" hidden="1"/>
    <cellStyle name="Hyperlink" xfId="3808" builtinId="8" hidden="1"/>
    <cellStyle name="Hyperlink" xfId="3810" builtinId="8" hidden="1"/>
    <cellStyle name="Hyperlink" xfId="3812" builtinId="8" hidden="1"/>
    <cellStyle name="Hyperlink" xfId="3814" builtinId="8" hidden="1"/>
    <cellStyle name="Hyperlink" xfId="3816" builtinId="8" hidden="1"/>
    <cellStyle name="Hyperlink" xfId="3818" builtinId="8" hidden="1"/>
    <cellStyle name="Hyperlink" xfId="3820" builtinId="8" hidden="1"/>
    <cellStyle name="Hyperlink" xfId="3822" builtinId="8" hidden="1"/>
    <cellStyle name="Hyperlink" xfId="3824" builtinId="8" hidden="1"/>
    <cellStyle name="Hyperlink" xfId="3826" builtinId="8" hidden="1"/>
    <cellStyle name="Hyperlink" xfId="3828" builtinId="8" hidden="1"/>
    <cellStyle name="Hyperlink" xfId="3830" builtinId="8" hidden="1"/>
    <cellStyle name="Hyperlink" xfId="3832" builtinId="8" hidden="1"/>
    <cellStyle name="Hyperlink" xfId="3834" builtinId="8" hidden="1"/>
    <cellStyle name="Hyperlink" xfId="3836" builtinId="8" hidden="1"/>
    <cellStyle name="Hyperlink" xfId="3838" builtinId="8" hidden="1"/>
    <cellStyle name="Hyperlink" xfId="3840" builtinId="8" hidden="1"/>
    <cellStyle name="Hyperlink" xfId="3842" builtinId="8" hidden="1"/>
    <cellStyle name="Hyperlink" xfId="3844" builtinId="8" hidden="1"/>
    <cellStyle name="Hyperlink" xfId="3846" builtinId="8" hidden="1"/>
    <cellStyle name="Hyperlink" xfId="3848" builtinId="8" hidden="1"/>
    <cellStyle name="Hyperlink" xfId="3850" builtinId="8" hidden="1"/>
    <cellStyle name="Hyperlink" xfId="3852" builtinId="8" hidden="1"/>
    <cellStyle name="Hyperlink" xfId="3854" builtinId="8" hidden="1"/>
    <cellStyle name="Hyperlink" xfId="3856" builtinId="8" hidden="1"/>
    <cellStyle name="Hyperlink" xfId="3858" builtinId="8" hidden="1"/>
    <cellStyle name="Hyperlink" xfId="3860" builtinId="8" hidden="1"/>
    <cellStyle name="Hyperlink" xfId="3862" builtinId="8" hidden="1"/>
    <cellStyle name="Hyperlink" xfId="3864" builtinId="8" hidden="1"/>
    <cellStyle name="Hyperlink" xfId="3866" builtinId="8" hidden="1"/>
    <cellStyle name="Hyperlink" xfId="3868" builtinId="8" hidden="1"/>
    <cellStyle name="Hyperlink" xfId="3870" builtinId="8" hidden="1"/>
    <cellStyle name="Hyperlink" xfId="3872" builtinId="8" hidden="1"/>
    <cellStyle name="Hyperlink" xfId="3874" builtinId="8" hidden="1"/>
    <cellStyle name="Hyperlink" xfId="3876" builtinId="8" hidden="1"/>
    <cellStyle name="Hyperlink" xfId="3878" builtinId="8" hidden="1"/>
    <cellStyle name="Hyperlink" xfId="3880" builtinId="8" hidden="1"/>
    <cellStyle name="Hyperlink" xfId="3882" builtinId="8" hidden="1"/>
    <cellStyle name="Hyperlink" xfId="3884" builtinId="8" hidden="1"/>
    <cellStyle name="Hyperlink" xfId="3886" builtinId="8" hidden="1"/>
    <cellStyle name="Hyperlink" xfId="3888" builtinId="8" hidden="1"/>
    <cellStyle name="Hyperlink" xfId="3890" builtinId="8" hidden="1"/>
    <cellStyle name="Hyperlink" xfId="3892" builtinId="8" hidden="1"/>
    <cellStyle name="Hyperlink" xfId="3894" builtinId="8" hidden="1"/>
    <cellStyle name="Hyperlink" xfId="3896" builtinId="8" hidden="1"/>
    <cellStyle name="Hyperlink" xfId="3898" builtinId="8" hidden="1"/>
    <cellStyle name="Hyperlink" xfId="3900" builtinId="8" hidden="1"/>
    <cellStyle name="Hyperlink" xfId="3902" builtinId="8" hidden="1"/>
    <cellStyle name="Hyperlink" xfId="3904" builtinId="8" hidden="1"/>
    <cellStyle name="Hyperlink" xfId="3906" builtinId="8" hidden="1"/>
    <cellStyle name="Hyperlink" xfId="3908" builtinId="8" hidden="1"/>
    <cellStyle name="Hyperlink" xfId="3910" builtinId="8" hidden="1"/>
    <cellStyle name="Hyperlink" xfId="3912" builtinId="8" hidden="1"/>
    <cellStyle name="Hyperlink" xfId="3914" builtinId="8" hidden="1"/>
    <cellStyle name="Hyperlink" xfId="3916" builtinId="8" hidden="1"/>
    <cellStyle name="Hyperlink" xfId="3918" builtinId="8" hidden="1"/>
    <cellStyle name="Hyperlink" xfId="3920" builtinId="8" hidden="1"/>
    <cellStyle name="Hyperlink" xfId="3922" builtinId="8" hidden="1"/>
    <cellStyle name="Hyperlink" xfId="3924" builtinId="8" hidden="1"/>
    <cellStyle name="Hyperlink" xfId="3926" builtinId="8" hidden="1"/>
    <cellStyle name="Hyperlink" xfId="3928" builtinId="8" hidden="1"/>
    <cellStyle name="Hyperlink" xfId="3930" builtinId="8" hidden="1"/>
    <cellStyle name="Hyperlink" xfId="3932" builtinId="8" hidden="1"/>
    <cellStyle name="Hyperlink" xfId="3934" builtinId="8" hidden="1"/>
    <cellStyle name="Hyperlink" xfId="3936" builtinId="8" hidden="1"/>
    <cellStyle name="Hyperlink" xfId="3938" builtinId="8" hidden="1"/>
    <cellStyle name="Hyperlink" xfId="3940" builtinId="8" hidden="1"/>
    <cellStyle name="Hyperlink" xfId="3942" builtinId="8" hidden="1"/>
    <cellStyle name="Hyperlink" xfId="3944" builtinId="8" hidden="1"/>
    <cellStyle name="Hyperlink" xfId="3946" builtinId="8" hidden="1"/>
    <cellStyle name="Hyperlink" xfId="3948" builtinId="8" hidden="1"/>
    <cellStyle name="Hyperlink" xfId="3950" builtinId="8" hidden="1"/>
    <cellStyle name="Hyperlink" xfId="3952" builtinId="8" hidden="1"/>
    <cellStyle name="Hyperlink" xfId="3954" builtinId="8" hidden="1"/>
    <cellStyle name="Hyperlink" xfId="3956" builtinId="8" hidden="1"/>
    <cellStyle name="Hyperlink" xfId="3958" builtinId="8" hidden="1"/>
    <cellStyle name="Hyperlink" xfId="3960" builtinId="8" hidden="1"/>
    <cellStyle name="Hyperlink" xfId="3962" builtinId="8" hidden="1"/>
    <cellStyle name="Hyperlink" xfId="3964" builtinId="8" hidden="1"/>
    <cellStyle name="Hyperlink" xfId="3966" builtinId="8" hidden="1"/>
    <cellStyle name="Hyperlink" xfId="3968" builtinId="8" hidden="1"/>
    <cellStyle name="Hyperlink" xfId="3970" builtinId="8" hidden="1"/>
    <cellStyle name="Hyperlink" xfId="3972" builtinId="8" hidden="1"/>
    <cellStyle name="Hyperlink" xfId="3974" builtinId="8" hidden="1"/>
    <cellStyle name="Hyperlink" xfId="3976" builtinId="8" hidden="1"/>
    <cellStyle name="Hyperlink" xfId="3978" builtinId="8" hidden="1"/>
    <cellStyle name="Hyperlink" xfId="3980" builtinId="8" hidden="1"/>
    <cellStyle name="Hyperlink" xfId="3982" builtinId="8" hidden="1"/>
    <cellStyle name="Hyperlink" xfId="3984" builtinId="8" hidden="1"/>
    <cellStyle name="Hyperlink" xfId="3986" builtinId="8" hidden="1"/>
    <cellStyle name="Hyperlink" xfId="3988" builtinId="8" hidden="1"/>
    <cellStyle name="Hyperlink" xfId="3990" builtinId="8" hidden="1"/>
    <cellStyle name="Hyperlink" xfId="3992" builtinId="8" hidden="1"/>
    <cellStyle name="Hyperlink" xfId="3994" builtinId="8" hidden="1"/>
    <cellStyle name="Hyperlink" xfId="3996" builtinId="8" hidden="1"/>
    <cellStyle name="Hyperlink" xfId="3998" builtinId="8" hidden="1"/>
    <cellStyle name="Hyperlink" xfId="4000" builtinId="8" hidden="1"/>
    <cellStyle name="Hyperlink" xfId="4002" builtinId="8" hidden="1"/>
    <cellStyle name="Hyperlink" xfId="4004" builtinId="8" hidden="1"/>
    <cellStyle name="Hyperlink" xfId="4006" builtinId="8" hidden="1"/>
    <cellStyle name="Hyperlink" xfId="4008" builtinId="8" hidden="1"/>
    <cellStyle name="Hyperlink" xfId="4010" builtinId="8" hidden="1"/>
    <cellStyle name="Hyperlink" xfId="4012" builtinId="8" hidden="1"/>
    <cellStyle name="Hyperlink" xfId="4014" builtinId="8" hidden="1"/>
    <cellStyle name="Hyperlink" xfId="4016" builtinId="8" hidden="1"/>
    <cellStyle name="Hyperlink" xfId="4018" builtinId="8" hidden="1"/>
    <cellStyle name="Hyperlink" xfId="4020" builtinId="8" hidden="1"/>
    <cellStyle name="Hyperlink" xfId="4022" builtinId="8" hidden="1"/>
    <cellStyle name="Hyperlink" xfId="4024" builtinId="8" hidden="1"/>
    <cellStyle name="Hyperlink" xfId="4026" builtinId="8" hidden="1"/>
    <cellStyle name="Hyperlink" xfId="4028" builtinId="8" hidden="1"/>
    <cellStyle name="Hyperlink" xfId="4030" builtinId="8" hidden="1"/>
    <cellStyle name="Hyperlink" xfId="4032" builtinId="8" hidden="1"/>
    <cellStyle name="Hyperlink" xfId="4034" builtinId="8" hidden="1"/>
    <cellStyle name="Hyperlink" xfId="4036" builtinId="8" hidden="1"/>
    <cellStyle name="Hyperlink" xfId="4038" builtinId="8" hidden="1"/>
    <cellStyle name="Hyperlink" xfId="4040" builtinId="8" hidden="1"/>
    <cellStyle name="Hyperlink" xfId="4042" builtinId="8" hidden="1"/>
    <cellStyle name="Hyperlink" xfId="4044" builtinId="8" hidden="1"/>
    <cellStyle name="Hyperlink" xfId="4046" builtinId="8" hidden="1"/>
    <cellStyle name="Hyperlink" xfId="4048" builtinId="8" hidden="1"/>
    <cellStyle name="Hyperlink" xfId="4050" builtinId="8" hidden="1"/>
    <cellStyle name="Hyperlink" xfId="4052" builtinId="8" hidden="1"/>
    <cellStyle name="Hyperlink" xfId="4054" builtinId="8" hidden="1"/>
    <cellStyle name="Hyperlink" xfId="4056" builtinId="8" hidden="1"/>
    <cellStyle name="Hyperlink" xfId="4058" builtinId="8" hidden="1"/>
    <cellStyle name="Hyperlink" xfId="4060" builtinId="8" hidden="1"/>
    <cellStyle name="Hyperlink" xfId="4062" builtinId="8" hidden="1"/>
    <cellStyle name="Hyperlink" xfId="4064" builtinId="8" hidden="1"/>
    <cellStyle name="Hyperlink" xfId="4066" builtinId="8" hidden="1"/>
    <cellStyle name="Hyperlink" xfId="4068" builtinId="8" hidden="1"/>
    <cellStyle name="Hyperlink" xfId="4070" builtinId="8" hidden="1"/>
    <cellStyle name="Hyperlink" xfId="4072" builtinId="8" hidden="1"/>
    <cellStyle name="Hyperlink" xfId="4074" builtinId="8" hidden="1"/>
    <cellStyle name="Hyperlink" xfId="4076" builtinId="8" hidden="1"/>
    <cellStyle name="Hyperlink" xfId="4078" builtinId="8" hidden="1"/>
    <cellStyle name="Hyperlink" xfId="4080" builtinId="8" hidden="1"/>
    <cellStyle name="Hyperlink" xfId="4082" builtinId="8" hidden="1"/>
    <cellStyle name="Hyperlink" xfId="4084" builtinId="8" hidden="1"/>
    <cellStyle name="Hyperlink" xfId="4086" builtinId="8" hidden="1"/>
    <cellStyle name="Hyperlink" xfId="4088" builtinId="8" hidden="1"/>
    <cellStyle name="Hyperlink" xfId="4090" builtinId="8" hidden="1"/>
    <cellStyle name="Hyperlink" xfId="4092" builtinId="8" hidden="1"/>
    <cellStyle name="Hyperlink" xfId="4094" builtinId="8" hidden="1"/>
    <cellStyle name="Hyperlink" xfId="4096" builtinId="8" hidden="1"/>
    <cellStyle name="Hyperlink" xfId="4098" builtinId="8" hidden="1"/>
    <cellStyle name="Hyperlink" xfId="4100" builtinId="8" hidden="1"/>
    <cellStyle name="Hyperlink" xfId="4102" builtinId="8" hidden="1"/>
    <cellStyle name="Hyperlink" xfId="4104" builtinId="8" hidden="1"/>
    <cellStyle name="Hyperlink" xfId="4106" builtinId="8" hidden="1"/>
    <cellStyle name="Hyperlink" xfId="4108" builtinId="8" hidden="1"/>
    <cellStyle name="Hyperlink" xfId="4110" builtinId="8" hidden="1"/>
    <cellStyle name="Hyperlink" xfId="4112" builtinId="8" hidden="1"/>
    <cellStyle name="Hyperlink" xfId="4114" builtinId="8" hidden="1"/>
    <cellStyle name="Hyperlink" xfId="4116" builtinId="8" hidden="1"/>
    <cellStyle name="Hyperlink" xfId="4118" builtinId="8" hidden="1"/>
    <cellStyle name="Hyperlink" xfId="4120" builtinId="8" hidden="1"/>
    <cellStyle name="Hyperlink" xfId="4122" builtinId="8" hidden="1"/>
    <cellStyle name="Hyperlink" xfId="4124" builtinId="8" hidden="1"/>
    <cellStyle name="Hyperlink" xfId="4126" builtinId="8" hidden="1"/>
    <cellStyle name="Hyperlink" xfId="4128" builtinId="8" hidden="1"/>
    <cellStyle name="Hyperlink" xfId="4130" builtinId="8" hidden="1"/>
    <cellStyle name="Hyperlink" xfId="4132" builtinId="8" hidden="1"/>
    <cellStyle name="Hyperlink" xfId="4134" builtinId="8" hidden="1"/>
    <cellStyle name="Hyperlink" xfId="4136" builtinId="8" hidden="1"/>
    <cellStyle name="Hyperlink" xfId="4138" builtinId="8" hidden="1"/>
    <cellStyle name="Hyperlink" xfId="4140" builtinId="8" hidden="1"/>
    <cellStyle name="Hyperlink" xfId="4142" builtinId="8" hidden="1"/>
    <cellStyle name="Hyperlink" xfId="4144" builtinId="8" hidden="1"/>
    <cellStyle name="Hyperlink" xfId="4146" builtinId="8" hidden="1"/>
    <cellStyle name="Hyperlink" xfId="4148" builtinId="8" hidden="1"/>
    <cellStyle name="Hyperlink" xfId="4150" builtinId="8" hidden="1"/>
    <cellStyle name="Hyperlink" xfId="4152" builtinId="8" hidden="1"/>
    <cellStyle name="Hyperlink" xfId="4154" builtinId="8" hidden="1"/>
    <cellStyle name="Hyperlink" xfId="4156" builtinId="8" hidden="1"/>
    <cellStyle name="Hyperlink" xfId="4158" builtinId="8" hidden="1"/>
    <cellStyle name="Hyperlink" xfId="4160" builtinId="8" hidden="1"/>
    <cellStyle name="Hyperlink" xfId="4162" builtinId="8" hidden="1"/>
    <cellStyle name="Hyperlink" xfId="4164" builtinId="8" hidden="1"/>
    <cellStyle name="Hyperlink" xfId="4166" builtinId="8" hidden="1"/>
    <cellStyle name="Hyperlink" xfId="4168" builtinId="8" hidden="1"/>
    <cellStyle name="Hyperlink" xfId="4170" builtinId="8" hidden="1"/>
    <cellStyle name="Hyperlink" xfId="4172" builtinId="8" hidden="1"/>
    <cellStyle name="Hyperlink" xfId="4174" builtinId="8" hidden="1"/>
    <cellStyle name="Hyperlink" xfId="4176" builtinId="8" hidden="1"/>
    <cellStyle name="Hyperlink" xfId="4178" builtinId="8" hidden="1"/>
    <cellStyle name="Hyperlink" xfId="4180" builtinId="8" hidden="1"/>
    <cellStyle name="Hyperlink" xfId="4182" builtinId="8" hidden="1"/>
    <cellStyle name="Hyperlink" xfId="4184" builtinId="8" hidden="1"/>
    <cellStyle name="Hyperlink" xfId="4186" builtinId="8" hidden="1"/>
    <cellStyle name="Hyperlink" xfId="4188" builtinId="8" hidden="1"/>
    <cellStyle name="Hyperlink" xfId="4190" builtinId="8" hidden="1"/>
    <cellStyle name="Hyperlink" xfId="4192" builtinId="8" hidden="1"/>
    <cellStyle name="Hyperlink" xfId="4194" builtinId="8" hidden="1"/>
    <cellStyle name="Hyperlink" xfId="4196" builtinId="8" hidden="1"/>
    <cellStyle name="Hyperlink" xfId="4198" builtinId="8" hidden="1"/>
    <cellStyle name="Hyperlink" xfId="4200" builtinId="8" hidden="1"/>
    <cellStyle name="Hyperlink" xfId="4202" builtinId="8" hidden="1"/>
    <cellStyle name="Hyperlink" xfId="4204" builtinId="8" hidden="1"/>
    <cellStyle name="Hyperlink" xfId="4206" builtinId="8" hidden="1"/>
    <cellStyle name="Hyperlink" xfId="4208" builtinId="8" hidden="1"/>
    <cellStyle name="Hyperlink" xfId="4210" builtinId="8" hidden="1"/>
    <cellStyle name="Hyperlink" xfId="4212" builtinId="8" hidden="1"/>
    <cellStyle name="Hyperlink" xfId="4214" builtinId="8" hidden="1"/>
    <cellStyle name="Hyperlink" xfId="4216" builtinId="8" hidden="1"/>
    <cellStyle name="Hyperlink" xfId="4218" builtinId="8" hidden="1"/>
    <cellStyle name="Hyperlink" xfId="4220" builtinId="8" hidden="1"/>
    <cellStyle name="Hyperlink" xfId="4222" builtinId="8" hidden="1"/>
    <cellStyle name="Hyperlink" xfId="4224" builtinId="8" hidden="1"/>
    <cellStyle name="Hyperlink" xfId="4226" builtinId="8" hidden="1"/>
    <cellStyle name="Hyperlink" xfId="4228" builtinId="8" hidden="1"/>
    <cellStyle name="Hyperlink" xfId="4230" builtinId="8" hidden="1"/>
    <cellStyle name="Hyperlink" xfId="4232" builtinId="8" hidden="1"/>
    <cellStyle name="Hyperlink" xfId="4234" builtinId="8" hidden="1"/>
    <cellStyle name="Hyperlink" xfId="4236" builtinId="8" hidden="1"/>
    <cellStyle name="Hyperlink" xfId="4238" builtinId="8" hidden="1"/>
    <cellStyle name="Hyperlink" xfId="4240" builtinId="8" hidden="1"/>
    <cellStyle name="Hyperlink" xfId="4242" builtinId="8" hidden="1"/>
    <cellStyle name="Hyperlink" xfId="4244" builtinId="8" hidden="1"/>
    <cellStyle name="Hyperlink" xfId="4246" builtinId="8" hidden="1"/>
    <cellStyle name="Hyperlink" xfId="4248" builtinId="8" hidden="1"/>
    <cellStyle name="Hyperlink" xfId="4250" builtinId="8" hidden="1"/>
    <cellStyle name="Hyperlink" xfId="4252" builtinId="8" hidden="1"/>
    <cellStyle name="Hyperlink" xfId="4254" builtinId="8" hidden="1"/>
    <cellStyle name="Hyperlink" xfId="4256" builtinId="8" hidden="1"/>
    <cellStyle name="Hyperlink" xfId="4258" builtinId="8" hidden="1"/>
    <cellStyle name="Hyperlink" xfId="4260" builtinId="8" hidden="1"/>
    <cellStyle name="Hyperlink" xfId="4262" builtinId="8" hidden="1"/>
    <cellStyle name="Hyperlink" xfId="4264" builtinId="8" hidden="1"/>
    <cellStyle name="Hyperlink" xfId="4266" builtinId="8" hidden="1"/>
    <cellStyle name="Hyperlink" xfId="4268" builtinId="8" hidden="1"/>
    <cellStyle name="Hyperlink" xfId="4270" builtinId="8" hidden="1"/>
    <cellStyle name="Hyperlink" xfId="4272" builtinId="8" hidden="1"/>
    <cellStyle name="Hyperlink" xfId="4274" builtinId="8" hidden="1"/>
    <cellStyle name="Hyperlink" xfId="4276" builtinId="8" hidden="1"/>
    <cellStyle name="Hyperlink" xfId="4278" builtinId="8" hidden="1"/>
    <cellStyle name="Hyperlink" xfId="4280" builtinId="8" hidden="1"/>
    <cellStyle name="Hyperlink" xfId="4282" builtinId="8" hidden="1"/>
    <cellStyle name="Hyperlink" xfId="4284" builtinId="8" hidden="1"/>
    <cellStyle name="Hyperlink" xfId="4286" builtinId="8" hidden="1"/>
    <cellStyle name="Hyperlink" xfId="4288" builtinId="8" hidden="1"/>
    <cellStyle name="Hyperlink" xfId="4290" builtinId="8" hidden="1"/>
    <cellStyle name="Hyperlink" xfId="4292" builtinId="8" hidden="1"/>
    <cellStyle name="Hyperlink" xfId="4294" builtinId="8" hidden="1"/>
    <cellStyle name="Hyperlink" xfId="4296" builtinId="8" hidden="1"/>
    <cellStyle name="Hyperlink" xfId="4298" builtinId="8" hidden="1"/>
    <cellStyle name="Hyperlink" xfId="4300" builtinId="8" hidden="1"/>
    <cellStyle name="Hyperlink" xfId="4302" builtinId="8" hidden="1"/>
    <cellStyle name="Hyperlink" xfId="4304" builtinId="8" hidden="1"/>
    <cellStyle name="Hyperlink" xfId="4306" builtinId="8" hidden="1"/>
    <cellStyle name="Hyperlink" xfId="4308" builtinId="8" hidden="1"/>
    <cellStyle name="Hyperlink" xfId="4310" builtinId="8" hidden="1"/>
    <cellStyle name="Hyperlink" xfId="4312" builtinId="8" hidden="1"/>
    <cellStyle name="Hyperlink" xfId="4314" builtinId="8" hidden="1"/>
    <cellStyle name="Hyperlink" xfId="4316" builtinId="8" hidden="1"/>
    <cellStyle name="Hyperlink" xfId="4318" builtinId="8" hidden="1"/>
    <cellStyle name="Hyperlink" xfId="4320" builtinId="8" hidden="1"/>
    <cellStyle name="Hyperlink" xfId="4322" builtinId="8" hidden="1"/>
    <cellStyle name="Hyperlink" xfId="4324" builtinId="8" hidden="1"/>
    <cellStyle name="Hyperlink" xfId="4326" builtinId="8" hidden="1"/>
    <cellStyle name="Hyperlink" xfId="4328" builtinId="8" hidden="1"/>
    <cellStyle name="Hyperlink" xfId="4330" builtinId="8" hidden="1"/>
    <cellStyle name="Hyperlink" xfId="4332" builtinId="8" hidden="1"/>
    <cellStyle name="Hyperlink" xfId="4334" builtinId="8" hidden="1"/>
    <cellStyle name="Hyperlink" xfId="4336" builtinId="8" hidden="1"/>
    <cellStyle name="Hyperlink" xfId="4338" builtinId="8" hidden="1"/>
    <cellStyle name="Hyperlink" xfId="4340" builtinId="8" hidden="1"/>
    <cellStyle name="Hyperlink" xfId="4342" builtinId="8" hidden="1"/>
    <cellStyle name="Hyperlink" xfId="4344" builtinId="8" hidden="1"/>
    <cellStyle name="Hyperlink" xfId="4346" builtinId="8" hidden="1"/>
    <cellStyle name="Hyperlink" xfId="4348" builtinId="8" hidden="1"/>
    <cellStyle name="Hyperlink" xfId="4350" builtinId="8" hidden="1"/>
    <cellStyle name="Hyperlink" xfId="4352" builtinId="8" hidden="1"/>
    <cellStyle name="Hyperlink" xfId="4354" builtinId="8" hidden="1"/>
    <cellStyle name="Hyperlink" xfId="4356" builtinId="8" hidden="1"/>
    <cellStyle name="Hyperlink" xfId="4358" builtinId="8" hidden="1"/>
    <cellStyle name="Hyperlink" xfId="4360" builtinId="8" hidden="1"/>
    <cellStyle name="Hyperlink" xfId="4362" builtinId="8" hidden="1"/>
    <cellStyle name="Hyperlink" xfId="4364" builtinId="8" hidden="1"/>
    <cellStyle name="Hyperlink" xfId="4366" builtinId="8" hidden="1"/>
    <cellStyle name="Hyperlink" xfId="4368" builtinId="8" hidden="1"/>
    <cellStyle name="Hyperlink" xfId="4370" builtinId="8" hidden="1"/>
    <cellStyle name="Hyperlink" xfId="4372" builtinId="8" hidden="1"/>
    <cellStyle name="Hyperlink" xfId="4374" builtinId="8" hidden="1"/>
    <cellStyle name="Hyperlink" xfId="4376" builtinId="8" hidden="1"/>
    <cellStyle name="Hyperlink" xfId="4378" builtinId="8" hidden="1"/>
    <cellStyle name="Hyperlink" xfId="4380" builtinId="8" hidden="1"/>
    <cellStyle name="Hyperlink" xfId="4382" builtinId="8" hidden="1"/>
    <cellStyle name="Hyperlink" xfId="4384" builtinId="8" hidden="1"/>
    <cellStyle name="Hyperlink" xfId="4386" builtinId="8" hidden="1"/>
    <cellStyle name="Hyperlink" xfId="4388" builtinId="8" hidden="1"/>
    <cellStyle name="Hyperlink" xfId="4390" builtinId="8" hidden="1"/>
    <cellStyle name="Hyperlink" xfId="4392" builtinId="8" hidden="1"/>
    <cellStyle name="Hyperlink" xfId="4394" builtinId="8" hidden="1"/>
    <cellStyle name="Hyperlink" xfId="4396" builtinId="8" hidden="1"/>
    <cellStyle name="Hyperlink" xfId="4398" builtinId="8" hidden="1"/>
    <cellStyle name="Hyperlink" xfId="4400" builtinId="8" hidden="1"/>
    <cellStyle name="Hyperlink" xfId="4402" builtinId="8" hidden="1"/>
    <cellStyle name="Hyperlink" xfId="4404" builtinId="8" hidden="1"/>
    <cellStyle name="Hyperlink" xfId="4406" builtinId="8" hidden="1"/>
    <cellStyle name="Hyperlink" xfId="4408" builtinId="8" hidden="1"/>
    <cellStyle name="Hyperlink" xfId="4410" builtinId="8" hidden="1"/>
    <cellStyle name="Hyperlink" xfId="4412" builtinId="8" hidden="1"/>
    <cellStyle name="Hyperlink" xfId="4414" builtinId="8" hidden="1"/>
    <cellStyle name="Hyperlink" xfId="4416" builtinId="8" hidden="1"/>
    <cellStyle name="Hyperlink" xfId="4418" builtinId="8" hidden="1"/>
    <cellStyle name="Hyperlink" xfId="4420" builtinId="8" hidden="1"/>
    <cellStyle name="Hyperlink" xfId="4422" builtinId="8" hidden="1"/>
    <cellStyle name="Hyperlink" xfId="4424" builtinId="8" hidden="1"/>
    <cellStyle name="Hyperlink" xfId="4426" builtinId="8" hidden="1"/>
    <cellStyle name="Hyperlink" xfId="4428" builtinId="8" hidden="1"/>
    <cellStyle name="Hyperlink" xfId="4430" builtinId="8" hidden="1"/>
    <cellStyle name="Hyperlink" xfId="4432" builtinId="8" hidden="1"/>
    <cellStyle name="Hyperlink" xfId="4434" builtinId="8" hidden="1"/>
    <cellStyle name="Hyperlink" xfId="4436" builtinId="8" hidden="1"/>
    <cellStyle name="Hyperlink" xfId="4438" builtinId="8" hidden="1"/>
    <cellStyle name="Hyperlink" xfId="4440" builtinId="8" hidden="1"/>
    <cellStyle name="Hyperlink" xfId="4442" builtinId="8" hidden="1"/>
    <cellStyle name="Hyperlink" xfId="4444" builtinId="8" hidden="1"/>
    <cellStyle name="Hyperlink" xfId="4446" builtinId="8" hidden="1"/>
    <cellStyle name="Hyperlink" xfId="4448" builtinId="8" hidden="1"/>
    <cellStyle name="Hyperlink" xfId="4450" builtinId="8" hidden="1"/>
    <cellStyle name="Hyperlink" xfId="4452" builtinId="8" hidden="1"/>
    <cellStyle name="Hyperlink" xfId="4454" builtinId="8" hidden="1"/>
    <cellStyle name="Hyperlink" xfId="4456" builtinId="8" hidden="1"/>
    <cellStyle name="Hyperlink" xfId="4458" builtinId="8" hidden="1"/>
    <cellStyle name="Hyperlink" xfId="4460" builtinId="8" hidden="1"/>
    <cellStyle name="Hyperlink" xfId="4462" builtinId="8" hidden="1"/>
    <cellStyle name="Hyperlink" xfId="4464" builtinId="8" hidden="1"/>
    <cellStyle name="Hyperlink" xfId="4466" builtinId="8" hidden="1"/>
    <cellStyle name="Hyperlink" xfId="4468" builtinId="8" hidden="1"/>
    <cellStyle name="Hyperlink" xfId="4470" builtinId="8" hidden="1"/>
    <cellStyle name="Hyperlink" xfId="4472" builtinId="8" hidden="1"/>
    <cellStyle name="Hyperlink" xfId="4474" builtinId="8" hidden="1"/>
    <cellStyle name="Hyperlink" xfId="4476" builtinId="8" hidden="1"/>
    <cellStyle name="Hyperlink" xfId="4478" builtinId="8" hidden="1"/>
    <cellStyle name="Hyperlink" xfId="4480" builtinId="8" hidden="1"/>
    <cellStyle name="Hyperlink" xfId="4482" builtinId="8" hidden="1"/>
    <cellStyle name="Hyperlink" xfId="4484" builtinId="8" hidden="1"/>
    <cellStyle name="Hyperlink" xfId="4486" builtinId="8" hidden="1"/>
    <cellStyle name="Hyperlink" xfId="4488" builtinId="8" hidden="1"/>
    <cellStyle name="Hyperlink" xfId="4490" builtinId="8" hidden="1"/>
    <cellStyle name="Hyperlink" xfId="4492" builtinId="8" hidden="1"/>
    <cellStyle name="Hyperlink" xfId="4494" builtinId="8" hidden="1"/>
    <cellStyle name="Hyperlink" xfId="4496" builtinId="8" hidden="1"/>
    <cellStyle name="Hyperlink" xfId="4498" builtinId="8" hidden="1"/>
    <cellStyle name="Hyperlink" xfId="4500" builtinId="8" hidden="1"/>
    <cellStyle name="Hyperlink" xfId="4502" builtinId="8" hidden="1"/>
    <cellStyle name="Hyperlink" xfId="4504" builtinId="8" hidden="1"/>
    <cellStyle name="Hyperlink" xfId="4506" builtinId="8" hidden="1"/>
    <cellStyle name="Hyperlink" xfId="4508" builtinId="8" hidden="1"/>
    <cellStyle name="Hyperlink" xfId="4510" builtinId="8" hidden="1"/>
    <cellStyle name="Hyperlink" xfId="4512" builtinId="8" hidden="1"/>
    <cellStyle name="Hyperlink" xfId="4514" builtinId="8" hidden="1"/>
    <cellStyle name="Hyperlink" xfId="4516" builtinId="8" hidden="1"/>
    <cellStyle name="Hyperlink" xfId="4518" builtinId="8" hidden="1"/>
    <cellStyle name="Hyperlink" xfId="4520" builtinId="8" hidden="1"/>
    <cellStyle name="Hyperlink" xfId="4522" builtinId="8" hidden="1"/>
    <cellStyle name="Hyperlink" xfId="4524" builtinId="8" hidden="1"/>
    <cellStyle name="Hyperlink" xfId="4526" builtinId="8" hidden="1"/>
    <cellStyle name="Hyperlink" xfId="4528" builtinId="8" hidden="1"/>
    <cellStyle name="Hyperlink" xfId="4530" builtinId="8" hidden="1"/>
    <cellStyle name="Hyperlink" xfId="4532" builtinId="8" hidden="1"/>
    <cellStyle name="Hyperlink" xfId="4534" builtinId="8" hidden="1"/>
    <cellStyle name="Hyperlink" xfId="4536" builtinId="8" hidden="1"/>
    <cellStyle name="Hyperlink" xfId="4538" builtinId="8" hidden="1"/>
    <cellStyle name="Hyperlink" xfId="4540" builtinId="8" hidden="1"/>
    <cellStyle name="Hyperlink" xfId="4542" builtinId="8" hidden="1"/>
    <cellStyle name="Hyperlink" xfId="4544" builtinId="8" hidden="1"/>
    <cellStyle name="Hyperlink" xfId="4546" builtinId="8" hidden="1"/>
    <cellStyle name="Hyperlink" xfId="4548" builtinId="8" hidden="1"/>
    <cellStyle name="Hyperlink" xfId="4550" builtinId="8" hidden="1"/>
    <cellStyle name="Hyperlink" xfId="4552" builtinId="8" hidden="1"/>
    <cellStyle name="Hyperlink" xfId="4554" builtinId="8" hidden="1"/>
    <cellStyle name="Hyperlink" xfId="4556" builtinId="8" hidden="1"/>
    <cellStyle name="Hyperlink" xfId="4558" builtinId="8" hidden="1"/>
    <cellStyle name="Hyperlink" xfId="4560" builtinId="8" hidden="1"/>
    <cellStyle name="Hyperlink" xfId="4562" builtinId="8" hidden="1"/>
    <cellStyle name="Hyperlink" xfId="4564" builtinId="8" hidden="1"/>
    <cellStyle name="Hyperlink" xfId="4566" builtinId="8" hidden="1"/>
    <cellStyle name="Hyperlink" xfId="4568" builtinId="8" hidden="1"/>
    <cellStyle name="Hyperlink" xfId="4570" builtinId="8" hidden="1"/>
    <cellStyle name="Hyperlink" xfId="4572" builtinId="8" hidden="1"/>
    <cellStyle name="Hyperlink" xfId="4574" builtinId="8" hidden="1"/>
    <cellStyle name="Hyperlink" xfId="4576" builtinId="8" hidden="1"/>
    <cellStyle name="Hyperlink" xfId="4578" builtinId="8" hidden="1"/>
    <cellStyle name="Hyperlink" xfId="4580" builtinId="8" hidden="1"/>
    <cellStyle name="Hyperlink" xfId="4582" builtinId="8" hidden="1"/>
    <cellStyle name="Hyperlink" xfId="4584" builtinId="8" hidden="1"/>
    <cellStyle name="Hyperlink" xfId="4586" builtinId="8" hidden="1"/>
    <cellStyle name="Hyperlink" xfId="4588" builtinId="8" hidden="1"/>
    <cellStyle name="Hyperlink" xfId="4590" builtinId="8" hidden="1"/>
    <cellStyle name="Hyperlink" xfId="4592" builtinId="8" hidden="1"/>
    <cellStyle name="Hyperlink" xfId="4594" builtinId="8" hidden="1"/>
    <cellStyle name="Hyperlink" xfId="4596" builtinId="8" hidden="1"/>
    <cellStyle name="Hyperlink" xfId="4598" builtinId="8" hidden="1"/>
    <cellStyle name="Hyperlink" xfId="4600" builtinId="8" hidden="1"/>
    <cellStyle name="Hyperlink" xfId="4602" builtinId="8" hidden="1"/>
    <cellStyle name="Hyperlink" xfId="4604" builtinId="8" hidden="1"/>
    <cellStyle name="Hyperlink" xfId="4606" builtinId="8" hidden="1"/>
    <cellStyle name="Hyperlink" xfId="4608" builtinId="8" hidden="1"/>
    <cellStyle name="Hyperlink" xfId="4610" builtinId="8" hidden="1"/>
    <cellStyle name="Hyperlink" xfId="4612" builtinId="8" hidden="1"/>
    <cellStyle name="Hyperlink" xfId="4614" builtinId="8" hidden="1"/>
    <cellStyle name="Hyperlink" xfId="4616" builtinId="8" hidden="1"/>
    <cellStyle name="Hyperlink" xfId="4618" builtinId="8" hidden="1"/>
    <cellStyle name="Hyperlink" xfId="4620" builtinId="8" hidden="1"/>
    <cellStyle name="Hyperlink" xfId="4622" builtinId="8" hidden="1"/>
    <cellStyle name="Hyperlink" xfId="4624" builtinId="8" hidden="1"/>
    <cellStyle name="Hyperlink" xfId="4626" builtinId="8" hidden="1"/>
    <cellStyle name="Hyperlink" xfId="4628" builtinId="8" hidden="1"/>
    <cellStyle name="Hyperlink" xfId="4630" builtinId="8" hidden="1"/>
    <cellStyle name="Hyperlink" xfId="4632" builtinId="8" hidden="1"/>
    <cellStyle name="Hyperlink" xfId="4634" builtinId="8" hidden="1"/>
    <cellStyle name="Hyperlink" xfId="4636" builtinId="8" hidden="1"/>
    <cellStyle name="Hyperlink" xfId="4638" builtinId="8" hidden="1"/>
    <cellStyle name="Hyperlink" xfId="4640" builtinId="8" hidden="1"/>
    <cellStyle name="Hyperlink" xfId="4642" builtinId="8" hidden="1"/>
    <cellStyle name="Hyperlink" xfId="4644" builtinId="8" hidden="1"/>
    <cellStyle name="Hyperlink" xfId="4646" builtinId="8" hidden="1"/>
    <cellStyle name="Hyperlink" xfId="4648" builtinId="8" hidden="1"/>
    <cellStyle name="Hyperlink" xfId="4650" builtinId="8" hidden="1"/>
    <cellStyle name="Hyperlink" xfId="4652" builtinId="8" hidden="1"/>
    <cellStyle name="Hyperlink" xfId="4654" builtinId="8" hidden="1"/>
    <cellStyle name="Hyperlink" xfId="4656" builtinId="8" hidden="1"/>
    <cellStyle name="Hyperlink" xfId="4658" builtinId="8" hidden="1"/>
    <cellStyle name="Hyperlink" xfId="4660" builtinId="8" hidden="1"/>
    <cellStyle name="Hyperlink" xfId="4662" builtinId="8" hidden="1"/>
    <cellStyle name="Hyperlink" xfId="4664" builtinId="8" hidden="1"/>
    <cellStyle name="Hyperlink" xfId="4666" builtinId="8" hidden="1"/>
    <cellStyle name="Hyperlink" xfId="4668" builtinId="8" hidden="1"/>
    <cellStyle name="Hyperlink" xfId="4670" builtinId="8" hidden="1"/>
    <cellStyle name="Hyperlink" xfId="4672" builtinId="8" hidden="1"/>
    <cellStyle name="Hyperlink" xfId="4674" builtinId="8" hidden="1"/>
    <cellStyle name="Hyperlink" xfId="4676" builtinId="8" hidden="1"/>
    <cellStyle name="Hyperlink" xfId="4678" builtinId="8" hidden="1"/>
    <cellStyle name="Hyperlink" xfId="4680" builtinId="8" hidden="1"/>
    <cellStyle name="Hyperlink" xfId="4682" builtinId="8" hidden="1"/>
    <cellStyle name="Hyperlink" xfId="4684" builtinId="8" hidden="1"/>
    <cellStyle name="Hyperlink" xfId="4686" builtinId="8" hidden="1"/>
    <cellStyle name="Hyperlink" xfId="4688" builtinId="8" hidden="1"/>
    <cellStyle name="Hyperlink" xfId="4690" builtinId="8" hidden="1"/>
    <cellStyle name="Hyperlink" xfId="4692" builtinId="8" hidden="1"/>
    <cellStyle name="Hyperlink" xfId="4694" builtinId="8" hidden="1"/>
    <cellStyle name="Hyperlink" xfId="4696" builtinId="8" hidden="1"/>
    <cellStyle name="Hyperlink" xfId="4698" builtinId="8" hidden="1"/>
    <cellStyle name="Hyperlink" xfId="4700" builtinId="8" hidden="1"/>
    <cellStyle name="Hyperlink" xfId="4702" builtinId="8" hidden="1"/>
    <cellStyle name="Hyperlink" xfId="4704" builtinId="8" hidden="1"/>
    <cellStyle name="Hyperlink" xfId="4706" builtinId="8" hidden="1"/>
    <cellStyle name="Hyperlink" xfId="4708" builtinId="8" hidden="1"/>
    <cellStyle name="Hyperlink" xfId="4710" builtinId="8" hidden="1"/>
    <cellStyle name="Hyperlink" xfId="4712" builtinId="8" hidden="1"/>
    <cellStyle name="Hyperlink" xfId="4714" builtinId="8" hidden="1"/>
    <cellStyle name="Hyperlink" xfId="4716" builtinId="8" hidden="1"/>
    <cellStyle name="Hyperlink" xfId="4718" builtinId="8" hidden="1"/>
    <cellStyle name="Hyperlink" xfId="4720" builtinId="8" hidden="1"/>
    <cellStyle name="Hyperlink" xfId="4722" builtinId="8" hidden="1"/>
    <cellStyle name="Hyperlink" xfId="4724" builtinId="8" hidden="1"/>
    <cellStyle name="Hyperlink" xfId="4726" builtinId="8" hidden="1"/>
    <cellStyle name="Hyperlink" xfId="4728" builtinId="8" hidden="1"/>
    <cellStyle name="Hyperlink" xfId="4730" builtinId="8" hidden="1"/>
    <cellStyle name="Hyperlink" xfId="4732" builtinId="8" hidden="1"/>
    <cellStyle name="Hyperlink" xfId="4734" builtinId="8" hidden="1"/>
    <cellStyle name="Hyperlink" xfId="4736" builtinId="8" hidden="1"/>
    <cellStyle name="Hyperlink" xfId="4738" builtinId="8" hidden="1"/>
    <cellStyle name="Hyperlink" xfId="4740" builtinId="8" hidden="1"/>
    <cellStyle name="Hyperlink" xfId="4742" builtinId="8" hidden="1"/>
    <cellStyle name="Hyperlink" xfId="4744" builtinId="8" hidden="1"/>
    <cellStyle name="Hyperlink" xfId="4746" builtinId="8" hidden="1"/>
    <cellStyle name="Hyperlink" xfId="4748" builtinId="8" hidden="1"/>
    <cellStyle name="Hyperlink" xfId="4750" builtinId="8" hidden="1"/>
    <cellStyle name="Hyperlink" xfId="4752" builtinId="8" hidden="1"/>
    <cellStyle name="Hyperlink" xfId="4754" builtinId="8" hidden="1"/>
    <cellStyle name="Hyperlink" xfId="4756" builtinId="8" hidden="1"/>
    <cellStyle name="Hyperlink" xfId="4758" builtinId="8" hidden="1"/>
    <cellStyle name="Hyperlink" xfId="4760" builtinId="8" hidden="1"/>
    <cellStyle name="Hyperlink" xfId="4762" builtinId="8" hidden="1"/>
    <cellStyle name="Hyperlink" xfId="4764" builtinId="8" hidden="1"/>
    <cellStyle name="Hyperlink" xfId="4766" builtinId="8" hidden="1"/>
    <cellStyle name="Hyperlink" xfId="4768" builtinId="8" hidden="1"/>
    <cellStyle name="Hyperlink" xfId="4770" builtinId="8" hidden="1"/>
    <cellStyle name="Hyperlink" xfId="4772" builtinId="8" hidden="1"/>
    <cellStyle name="Hyperlink" xfId="4774" builtinId="8" hidden="1"/>
    <cellStyle name="Hyperlink" xfId="4776" builtinId="8" hidden="1"/>
    <cellStyle name="Hyperlink" xfId="4778" builtinId="8" hidden="1"/>
    <cellStyle name="Hyperlink" xfId="4780" builtinId="8" hidden="1"/>
    <cellStyle name="Hyperlink" xfId="4782" builtinId="8" hidden="1"/>
    <cellStyle name="Hyperlink" xfId="4784" builtinId="8" hidden="1"/>
    <cellStyle name="Hyperlink" xfId="4786" builtinId="8" hidden="1"/>
    <cellStyle name="Hyperlink" xfId="4788" builtinId="8" hidden="1"/>
    <cellStyle name="Hyperlink" xfId="4790" builtinId="8" hidden="1"/>
    <cellStyle name="Hyperlink" xfId="4792" builtinId="8" hidden="1"/>
    <cellStyle name="Hyperlink" xfId="4794" builtinId="8" hidden="1"/>
    <cellStyle name="Hyperlink" xfId="4796" builtinId="8" hidden="1"/>
    <cellStyle name="Hyperlink" xfId="4798" builtinId="8" hidden="1"/>
    <cellStyle name="Hyperlink" xfId="4800" builtinId="8" hidden="1"/>
    <cellStyle name="Hyperlink" xfId="4802" builtinId="8" hidden="1"/>
    <cellStyle name="Hyperlink" xfId="4804" builtinId="8" hidden="1"/>
    <cellStyle name="Hyperlink" xfId="4806" builtinId="8" hidden="1"/>
    <cellStyle name="Hyperlink" xfId="4808" builtinId="8" hidden="1"/>
    <cellStyle name="Hyperlink" xfId="4810" builtinId="8" hidden="1"/>
    <cellStyle name="Hyperlink" xfId="4812" builtinId="8" hidden="1"/>
    <cellStyle name="Hyperlink" xfId="4814" builtinId="8" hidden="1"/>
    <cellStyle name="Hyperlink" xfId="4816" builtinId="8" hidden="1"/>
    <cellStyle name="Hyperlink" xfId="4818" builtinId="8" hidden="1"/>
    <cellStyle name="Hyperlink" xfId="4820" builtinId="8" hidden="1"/>
    <cellStyle name="Hyperlink" xfId="4822" builtinId="8" hidden="1"/>
    <cellStyle name="Hyperlink" xfId="4824" builtinId="8" hidden="1"/>
    <cellStyle name="Hyperlink" xfId="4826" builtinId="8" hidden="1"/>
    <cellStyle name="Hyperlink" xfId="4828" builtinId="8" hidden="1"/>
    <cellStyle name="Hyperlink" xfId="4830" builtinId="8" hidden="1"/>
    <cellStyle name="Hyperlink" xfId="4832" builtinId="8" hidden="1"/>
    <cellStyle name="Hyperlink" xfId="4834" builtinId="8" hidden="1"/>
    <cellStyle name="Hyperlink" xfId="4836" builtinId="8" hidden="1"/>
    <cellStyle name="Hyperlink" xfId="4838" builtinId="8" hidden="1"/>
    <cellStyle name="Hyperlink" xfId="4840" builtinId="8" hidden="1"/>
    <cellStyle name="Hyperlink" xfId="4842" builtinId="8" hidden="1"/>
    <cellStyle name="Hyperlink" xfId="4844" builtinId="8" hidden="1"/>
    <cellStyle name="Hyperlink" xfId="4846" builtinId="8" hidden="1"/>
    <cellStyle name="Hyperlink" xfId="4848" builtinId="8" hidden="1"/>
    <cellStyle name="Hyperlink" xfId="4850" builtinId="8" hidden="1"/>
    <cellStyle name="Hyperlink" xfId="4852" builtinId="8" hidden="1"/>
    <cellStyle name="Hyperlink" xfId="4854" builtinId="8" hidden="1"/>
    <cellStyle name="Hyperlink" xfId="4856" builtinId="8" hidden="1"/>
    <cellStyle name="Hyperlink" xfId="4858" builtinId="8" hidden="1"/>
    <cellStyle name="Hyperlink" xfId="4860" builtinId="8" hidden="1"/>
    <cellStyle name="Hyperlink" xfId="4862" builtinId="8" hidden="1"/>
    <cellStyle name="Hyperlink" xfId="4864" builtinId="8" hidden="1"/>
    <cellStyle name="Hyperlink" xfId="4866" builtinId="8" hidden="1"/>
    <cellStyle name="Hyperlink" xfId="4868" builtinId="8" hidden="1"/>
    <cellStyle name="Hyperlink" xfId="4870" builtinId="8" hidden="1"/>
    <cellStyle name="Hyperlink" xfId="4872" builtinId="8" hidden="1"/>
    <cellStyle name="Hyperlink" xfId="4874" builtinId="8" hidden="1"/>
    <cellStyle name="Hyperlink" xfId="4876" builtinId="8" hidden="1"/>
    <cellStyle name="Hyperlink" xfId="4878" builtinId="8" hidden="1"/>
    <cellStyle name="Hyperlink" xfId="4880" builtinId="8" hidden="1"/>
    <cellStyle name="Hyperlink" xfId="4882" builtinId="8" hidden="1"/>
    <cellStyle name="Hyperlink" xfId="4884" builtinId="8" hidden="1"/>
    <cellStyle name="Hyperlink" xfId="4886" builtinId="8" hidden="1"/>
    <cellStyle name="Hyperlink" xfId="4888" builtinId="8" hidden="1"/>
    <cellStyle name="Hyperlink" xfId="4890" builtinId="8" hidden="1"/>
    <cellStyle name="Hyperlink" xfId="4892" builtinId="8" hidden="1"/>
    <cellStyle name="Hyperlink" xfId="4894" builtinId="8" hidden="1"/>
    <cellStyle name="Hyperlink" xfId="4896" builtinId="8" hidden="1"/>
    <cellStyle name="Hyperlink" xfId="4898" builtinId="8" hidden="1"/>
    <cellStyle name="Hyperlink" xfId="4900" builtinId="8" hidden="1"/>
    <cellStyle name="Hyperlink" xfId="4902" builtinId="8" hidden="1"/>
    <cellStyle name="Hyperlink" xfId="4904" builtinId="8" hidden="1"/>
    <cellStyle name="Hyperlink" xfId="4906" builtinId="8" hidden="1"/>
    <cellStyle name="Hyperlink" xfId="4908" builtinId="8" hidden="1"/>
    <cellStyle name="Hyperlink" xfId="4910" builtinId="8" hidden="1"/>
    <cellStyle name="Hyperlink" xfId="4912" builtinId="8" hidden="1"/>
    <cellStyle name="Hyperlink" xfId="4914" builtinId="8" hidden="1"/>
    <cellStyle name="Hyperlink" xfId="4916" builtinId="8" hidden="1"/>
    <cellStyle name="Hyperlink" xfId="4918" builtinId="8" hidden="1"/>
    <cellStyle name="Hyperlink" xfId="4920" builtinId="8" hidden="1"/>
    <cellStyle name="Hyperlink" xfId="4922" builtinId="8" hidden="1"/>
    <cellStyle name="Hyperlink" xfId="4924" builtinId="8" hidden="1"/>
    <cellStyle name="Hyperlink" xfId="4926" builtinId="8" hidden="1"/>
    <cellStyle name="Hyperlink" xfId="4928" builtinId="8" hidden="1"/>
    <cellStyle name="Hyperlink" xfId="4930" builtinId="8" hidden="1"/>
    <cellStyle name="Hyperlink" xfId="4932" builtinId="8" hidden="1"/>
    <cellStyle name="Hyperlink" xfId="4934" builtinId="8" hidden="1"/>
    <cellStyle name="Hyperlink" xfId="4936" builtinId="8" hidden="1"/>
    <cellStyle name="Hyperlink" xfId="4938" builtinId="8" hidden="1"/>
    <cellStyle name="Hyperlink" xfId="4940" builtinId="8" hidden="1"/>
    <cellStyle name="Hyperlink" xfId="4942" builtinId="8" hidden="1"/>
    <cellStyle name="Hyperlink" xfId="4944" builtinId="8" hidden="1"/>
    <cellStyle name="Hyperlink" xfId="4946" builtinId="8" hidden="1"/>
    <cellStyle name="Hyperlink" xfId="4948" builtinId="8" hidden="1"/>
    <cellStyle name="Hyperlink" xfId="4950" builtinId="8" hidden="1"/>
    <cellStyle name="Hyperlink" xfId="4952" builtinId="8" hidden="1"/>
    <cellStyle name="Hyperlink" xfId="4954" builtinId="8" hidden="1"/>
    <cellStyle name="Hyperlink" xfId="4956" builtinId="8" hidden="1"/>
    <cellStyle name="Hyperlink" xfId="4958" builtinId="8" hidden="1"/>
    <cellStyle name="Hyperlink" xfId="4960" builtinId="8" hidden="1"/>
    <cellStyle name="Hyperlink" xfId="4962" builtinId="8" hidden="1"/>
    <cellStyle name="Hyperlink" xfId="4964" builtinId="8" hidden="1"/>
    <cellStyle name="Hyperlink" xfId="4966" builtinId="8" hidden="1"/>
    <cellStyle name="Hyperlink" xfId="4968" builtinId="8" hidden="1"/>
    <cellStyle name="Hyperlink" xfId="4970" builtinId="8" hidden="1"/>
    <cellStyle name="Hyperlink" xfId="4972" builtinId="8" hidden="1"/>
    <cellStyle name="Hyperlink" xfId="4974" builtinId="8" hidden="1"/>
    <cellStyle name="Hyperlink" xfId="4976" builtinId="8" hidden="1"/>
    <cellStyle name="Hyperlink" xfId="4978" builtinId="8" hidden="1"/>
    <cellStyle name="Hyperlink" xfId="4980" builtinId="8" hidden="1"/>
    <cellStyle name="Hyperlink" xfId="4982" builtinId="8" hidden="1"/>
    <cellStyle name="Hyperlink" xfId="4984" builtinId="8" hidden="1"/>
    <cellStyle name="Hyperlink" xfId="4986" builtinId="8" hidden="1"/>
    <cellStyle name="Hyperlink" xfId="4988" builtinId="8" hidden="1"/>
    <cellStyle name="Hyperlink" xfId="4990" builtinId="8" hidden="1"/>
    <cellStyle name="Hyperlink" xfId="4992" builtinId="8" hidden="1"/>
    <cellStyle name="Hyperlink" xfId="4994" builtinId="8" hidden="1"/>
    <cellStyle name="Hyperlink" xfId="4996" builtinId="8" hidden="1"/>
    <cellStyle name="Hyperlink" xfId="4998" builtinId="8" hidden="1"/>
    <cellStyle name="Hyperlink" xfId="5000" builtinId="8" hidden="1"/>
    <cellStyle name="Hyperlink" xfId="5002" builtinId="8" hidden="1"/>
    <cellStyle name="Hyperlink" xfId="5004" builtinId="8" hidden="1"/>
    <cellStyle name="Hyperlink" xfId="5006" builtinId="8" hidden="1"/>
    <cellStyle name="Hyperlink" xfId="5008" builtinId="8" hidden="1"/>
    <cellStyle name="Hyperlink" xfId="5010" builtinId="8" hidden="1"/>
    <cellStyle name="Hyperlink" xfId="5012" builtinId="8" hidden="1"/>
    <cellStyle name="Hyperlink" xfId="5014" builtinId="8" hidden="1"/>
    <cellStyle name="Hyperlink" xfId="5016" builtinId="8" hidden="1"/>
    <cellStyle name="Hyperlink" xfId="5018" builtinId="8" hidden="1"/>
    <cellStyle name="Hyperlink" xfId="5020" builtinId="8" hidden="1"/>
    <cellStyle name="Hyperlink" xfId="5022" builtinId="8" hidden="1"/>
    <cellStyle name="Hyperlink" xfId="5024" builtinId="8" hidden="1"/>
    <cellStyle name="Hyperlink" xfId="5026" builtinId="8" hidden="1"/>
    <cellStyle name="Hyperlink" xfId="5028" builtinId="8" hidden="1"/>
    <cellStyle name="Hyperlink" xfId="5030" builtinId="8" hidden="1"/>
    <cellStyle name="Hyperlink" xfId="5032" builtinId="8" hidden="1"/>
    <cellStyle name="Hyperlink" xfId="5034" builtinId="8" hidden="1"/>
    <cellStyle name="Hyperlink" xfId="5036" builtinId="8" hidden="1"/>
    <cellStyle name="Hyperlink" xfId="5038" builtinId="8" hidden="1"/>
    <cellStyle name="Hyperlink" xfId="5040" builtinId="8" hidden="1"/>
    <cellStyle name="Hyperlink" xfId="5042" builtinId="8" hidden="1"/>
    <cellStyle name="Hyperlink" xfId="5044" builtinId="8" hidden="1"/>
    <cellStyle name="Hyperlink" xfId="5046" builtinId="8" hidden="1"/>
    <cellStyle name="Hyperlink" xfId="5048" builtinId="8" hidden="1"/>
    <cellStyle name="Hyperlink" xfId="5050" builtinId="8" hidden="1"/>
    <cellStyle name="Hyperlink" xfId="5052" builtinId="8" hidden="1"/>
    <cellStyle name="Hyperlink" xfId="5054" builtinId="8" hidden="1"/>
    <cellStyle name="Hyperlink" xfId="5056" builtinId="8" hidden="1"/>
    <cellStyle name="Hyperlink" xfId="5058" builtinId="8" hidden="1"/>
    <cellStyle name="Hyperlink" xfId="5060" builtinId="8" hidden="1"/>
    <cellStyle name="Hyperlink" xfId="5062" builtinId="8" hidden="1"/>
    <cellStyle name="Hyperlink" xfId="5064" builtinId="8" hidden="1"/>
    <cellStyle name="Hyperlink" xfId="5066" builtinId="8" hidden="1"/>
    <cellStyle name="Hyperlink" xfId="5068" builtinId="8" hidden="1"/>
    <cellStyle name="Hyperlink" xfId="5070" builtinId="8" hidden="1"/>
    <cellStyle name="Hyperlink" xfId="5072" builtinId="8" hidden="1"/>
    <cellStyle name="Hyperlink" xfId="5074" builtinId="8" hidden="1"/>
    <cellStyle name="Hyperlink" xfId="5076" builtinId="8" hidden="1"/>
    <cellStyle name="Hyperlink" xfId="5078" builtinId="8" hidden="1"/>
    <cellStyle name="Hyperlink" xfId="5080" builtinId="8" hidden="1"/>
    <cellStyle name="Hyperlink" xfId="5082" builtinId="8" hidden="1"/>
    <cellStyle name="Hyperlink" xfId="5084" builtinId="8" hidden="1"/>
    <cellStyle name="Hyperlink" xfId="5086" builtinId="8" hidden="1"/>
    <cellStyle name="Hyperlink" xfId="5088" builtinId="8" hidden="1"/>
    <cellStyle name="Hyperlink" xfId="5090" builtinId="8" hidden="1"/>
    <cellStyle name="Hyperlink" xfId="5092" builtinId="8" hidden="1"/>
    <cellStyle name="Hyperlink" xfId="5094" builtinId="8" hidden="1"/>
    <cellStyle name="Hyperlink" xfId="5096" builtinId="8" hidden="1"/>
    <cellStyle name="Hyperlink" xfId="5098" builtinId="8" hidden="1"/>
    <cellStyle name="Hyperlink" xfId="5100" builtinId="8" hidden="1"/>
    <cellStyle name="Hyperlink" xfId="5102" builtinId="8" hidden="1"/>
    <cellStyle name="Hyperlink" xfId="5104" builtinId="8" hidden="1"/>
    <cellStyle name="Hyperlink" xfId="5106" builtinId="8" hidden="1"/>
    <cellStyle name="Hyperlink" xfId="5108" builtinId="8" hidden="1"/>
    <cellStyle name="Hyperlink" xfId="5110" builtinId="8" hidden="1"/>
    <cellStyle name="Hyperlink" xfId="5112" builtinId="8" hidden="1"/>
    <cellStyle name="Hyperlink" xfId="5114" builtinId="8" hidden="1"/>
    <cellStyle name="Hyperlink" xfId="5116" builtinId="8" hidden="1"/>
    <cellStyle name="Hyperlink" xfId="5118" builtinId="8" hidden="1"/>
    <cellStyle name="Hyperlink" xfId="5120" builtinId="8" hidden="1"/>
    <cellStyle name="Hyperlink" xfId="5122" builtinId="8" hidden="1"/>
    <cellStyle name="Hyperlink" xfId="5124" builtinId="8" hidden="1"/>
    <cellStyle name="Hyperlink" xfId="5126" builtinId="8" hidden="1"/>
    <cellStyle name="Hyperlink" xfId="5128" builtinId="8" hidden="1"/>
    <cellStyle name="Hyperlink" xfId="5130" builtinId="8" hidden="1"/>
    <cellStyle name="Hyperlink" xfId="5132" builtinId="8" hidden="1"/>
    <cellStyle name="Hyperlink" xfId="5134" builtinId="8" hidden="1"/>
    <cellStyle name="Hyperlink" xfId="5136" builtinId="8" hidden="1"/>
    <cellStyle name="Hyperlink" xfId="5138" builtinId="8" hidden="1"/>
    <cellStyle name="Hyperlink" xfId="5140" builtinId="8" hidden="1"/>
    <cellStyle name="Hyperlink" xfId="5142" builtinId="8" hidden="1"/>
    <cellStyle name="Hyperlink" xfId="5144" builtinId="8" hidden="1"/>
    <cellStyle name="Hyperlink" xfId="5146" builtinId="8" hidden="1"/>
    <cellStyle name="Hyperlink" xfId="5148" builtinId="8" hidden="1"/>
    <cellStyle name="Hyperlink" xfId="5150" builtinId="8" hidden="1"/>
    <cellStyle name="Hyperlink" xfId="5152" builtinId="8" hidden="1"/>
    <cellStyle name="Hyperlink" xfId="5154" builtinId="8" hidden="1"/>
    <cellStyle name="Hyperlink" xfId="5156" builtinId="8" hidden="1"/>
    <cellStyle name="Hyperlink" xfId="5158" builtinId="8" hidden="1"/>
    <cellStyle name="Hyperlink" xfId="5160" builtinId="8" hidden="1"/>
    <cellStyle name="Hyperlink" xfId="5162" builtinId="8" hidden="1"/>
    <cellStyle name="Hyperlink" xfId="5164" builtinId="8" hidden="1"/>
    <cellStyle name="Hyperlink" xfId="5166" builtinId="8" hidden="1"/>
    <cellStyle name="Hyperlink" xfId="5168" builtinId="8" hidden="1"/>
    <cellStyle name="Hyperlink" xfId="5170" builtinId="8" hidden="1"/>
    <cellStyle name="Hyperlink" xfId="5172" builtinId="8" hidden="1"/>
    <cellStyle name="Hyperlink" xfId="5174" builtinId="8" hidden="1"/>
    <cellStyle name="Hyperlink" xfId="5176" builtinId="8" hidden="1"/>
    <cellStyle name="Hyperlink" xfId="5178" builtinId="8" hidden="1"/>
    <cellStyle name="Hyperlink" xfId="5180" builtinId="8" hidden="1"/>
    <cellStyle name="Hyperlink" xfId="5182" builtinId="8" hidden="1"/>
    <cellStyle name="Hyperlink" xfId="5184" builtinId="8" hidden="1"/>
    <cellStyle name="Hyperlink" xfId="5186" builtinId="8" hidden="1"/>
    <cellStyle name="Hyperlink" xfId="5188" builtinId="8" hidden="1"/>
    <cellStyle name="Hyperlink" xfId="5190" builtinId="8" hidden="1"/>
    <cellStyle name="Hyperlink" xfId="5192" builtinId="8" hidden="1"/>
    <cellStyle name="Hyperlink" xfId="5194" builtinId="8" hidden="1"/>
    <cellStyle name="Hyperlink" xfId="5196" builtinId="8" hidden="1"/>
    <cellStyle name="Hyperlink" xfId="5198" builtinId="8" hidden="1"/>
    <cellStyle name="Hyperlink" xfId="5200" builtinId="8" hidden="1"/>
    <cellStyle name="Hyperlink" xfId="5202" builtinId="8" hidden="1"/>
    <cellStyle name="Hyperlink" xfId="5204" builtinId="8" hidden="1"/>
    <cellStyle name="Hyperlink" xfId="5206" builtinId="8" hidden="1"/>
    <cellStyle name="Hyperlink" xfId="5208" builtinId="8" hidden="1"/>
    <cellStyle name="Hyperlink" xfId="5210" builtinId="8" hidden="1"/>
    <cellStyle name="Hyperlink" xfId="5212" builtinId="8" hidden="1"/>
    <cellStyle name="Hyperlink" xfId="5214" builtinId="8" hidden="1"/>
    <cellStyle name="Hyperlink" xfId="5216" builtinId="8" hidden="1"/>
    <cellStyle name="Hyperlink" xfId="5218" builtinId="8" hidden="1"/>
    <cellStyle name="Hyperlink" xfId="5220" builtinId="8" hidden="1"/>
    <cellStyle name="Hyperlink" xfId="5222" builtinId="8" hidden="1"/>
    <cellStyle name="Hyperlink" xfId="5224" builtinId="8" hidden="1"/>
    <cellStyle name="Hyperlink" xfId="5226" builtinId="8" hidden="1"/>
    <cellStyle name="Hyperlink" xfId="5228" builtinId="8" hidden="1"/>
    <cellStyle name="Hyperlink" xfId="5230" builtinId="8" hidden="1"/>
    <cellStyle name="Hyperlink" xfId="5232" builtinId="8" hidden="1"/>
    <cellStyle name="Hyperlink" xfId="5234" builtinId="8" hidden="1"/>
    <cellStyle name="Hyperlink" xfId="5236" builtinId="8" hidden="1"/>
    <cellStyle name="Hyperlink" xfId="5238" builtinId="8" hidden="1"/>
    <cellStyle name="Hyperlink" xfId="5240" builtinId="8" hidden="1"/>
    <cellStyle name="Hyperlink" xfId="5242" builtinId="8" hidden="1"/>
    <cellStyle name="Hyperlink" xfId="5244" builtinId="8" hidden="1"/>
    <cellStyle name="Hyperlink" xfId="5246" builtinId="8" hidden="1"/>
    <cellStyle name="Hyperlink" xfId="5248" builtinId="8" hidden="1"/>
    <cellStyle name="Hyperlink" xfId="5250" builtinId="8" hidden="1"/>
    <cellStyle name="Hyperlink" xfId="5252" builtinId="8" hidden="1"/>
    <cellStyle name="Hyperlink" xfId="5254" builtinId="8" hidden="1"/>
    <cellStyle name="Hyperlink" xfId="5256" builtinId="8" hidden="1"/>
    <cellStyle name="Hyperlink" xfId="5258" builtinId="8" hidden="1"/>
    <cellStyle name="Hyperlink" xfId="5260" builtinId="8" hidden="1"/>
    <cellStyle name="Hyperlink" xfId="5262" builtinId="8" hidden="1"/>
    <cellStyle name="Hyperlink" xfId="5264" builtinId="8" hidden="1"/>
    <cellStyle name="Hyperlink" xfId="5266" builtinId="8" hidden="1"/>
    <cellStyle name="Hyperlink" xfId="5268" builtinId="8" hidden="1"/>
    <cellStyle name="Hyperlink" xfId="5270" builtinId="8" hidden="1"/>
    <cellStyle name="Hyperlink" xfId="5272" builtinId="8" hidden="1"/>
    <cellStyle name="Hyperlink" xfId="5274" builtinId="8" hidden="1"/>
    <cellStyle name="Hyperlink" xfId="5276" builtinId="8" hidden="1"/>
    <cellStyle name="Hyperlink" xfId="5278" builtinId="8" hidden="1"/>
    <cellStyle name="Hyperlink" xfId="5280" builtinId="8" hidden="1"/>
    <cellStyle name="Hyperlink" xfId="5282" builtinId="8" hidden="1"/>
    <cellStyle name="Hyperlink" xfId="5284" builtinId="8" hidden="1"/>
    <cellStyle name="Hyperlink" xfId="5286" builtinId="8" hidden="1"/>
    <cellStyle name="Hyperlink" xfId="5288" builtinId="8" hidden="1"/>
    <cellStyle name="Hyperlink" xfId="5290" builtinId="8" hidden="1"/>
    <cellStyle name="Hyperlink" xfId="5292" builtinId="8" hidden="1"/>
    <cellStyle name="Hyperlink" xfId="5294" builtinId="8" hidden="1"/>
    <cellStyle name="Hyperlink" xfId="5296" builtinId="8" hidden="1"/>
    <cellStyle name="Hyperlink" xfId="5298" builtinId="8" hidden="1"/>
    <cellStyle name="Hyperlink" xfId="5300" builtinId="8" hidden="1"/>
    <cellStyle name="Hyperlink" xfId="5302" builtinId="8" hidden="1"/>
    <cellStyle name="Hyperlink" xfId="5304" builtinId="8" hidden="1"/>
    <cellStyle name="Hyperlink" xfId="5306" builtinId="8" hidden="1"/>
    <cellStyle name="Hyperlink" xfId="5308" builtinId="8" hidden="1"/>
    <cellStyle name="Hyperlink" xfId="5310" builtinId="8" hidden="1"/>
    <cellStyle name="Hyperlink" xfId="5312" builtinId="8" hidden="1"/>
    <cellStyle name="Hyperlink" xfId="5314" builtinId="8" hidden="1"/>
    <cellStyle name="Hyperlink" xfId="5316" builtinId="8" hidden="1"/>
    <cellStyle name="Hyperlink" xfId="5318" builtinId="8" hidden="1"/>
    <cellStyle name="Hyperlink" xfId="5320" builtinId="8" hidden="1"/>
    <cellStyle name="Hyperlink" xfId="5322" builtinId="8" hidden="1"/>
    <cellStyle name="Hyperlink" xfId="5324" builtinId="8" hidden="1"/>
    <cellStyle name="Hyperlink" xfId="5326" builtinId="8" hidden="1"/>
    <cellStyle name="Hyperlink" xfId="5328" builtinId="8" hidden="1"/>
    <cellStyle name="Hyperlink" xfId="5330" builtinId="8" hidden="1"/>
    <cellStyle name="Hyperlink" xfId="5332" builtinId="8" hidden="1"/>
    <cellStyle name="Hyperlink" xfId="5334" builtinId="8" hidden="1"/>
    <cellStyle name="Hyperlink" xfId="5336" builtinId="8" hidden="1"/>
    <cellStyle name="Hyperlink" xfId="5338" builtinId="8" hidden="1"/>
    <cellStyle name="Hyperlink" xfId="5340" builtinId="8" hidden="1"/>
    <cellStyle name="Hyperlink" xfId="5342" builtinId="8" hidden="1"/>
    <cellStyle name="Hyperlink" xfId="5344" builtinId="8" hidden="1"/>
    <cellStyle name="Hyperlink" xfId="5346" builtinId="8" hidden="1"/>
    <cellStyle name="Hyperlink" xfId="5348" builtinId="8" hidden="1"/>
    <cellStyle name="Hyperlink" xfId="5350" builtinId="8" hidden="1"/>
    <cellStyle name="Hyperlink" xfId="5352" builtinId="8" hidden="1"/>
    <cellStyle name="Hyperlink" xfId="5354" builtinId="8" hidden="1"/>
    <cellStyle name="Hyperlink" xfId="5356" builtinId="8" hidden="1"/>
    <cellStyle name="Hyperlink" xfId="5358" builtinId="8" hidden="1"/>
    <cellStyle name="Hyperlink" xfId="5360" builtinId="8" hidden="1"/>
    <cellStyle name="Hyperlink" xfId="5362" builtinId="8" hidden="1"/>
    <cellStyle name="Hyperlink" xfId="5364" builtinId="8" hidden="1"/>
    <cellStyle name="Hyperlink" xfId="5366" builtinId="8" hidden="1"/>
    <cellStyle name="Hyperlink" xfId="5368" builtinId="8" hidden="1"/>
    <cellStyle name="Hyperlink" xfId="5370" builtinId="8" hidden="1"/>
    <cellStyle name="Hyperlink" xfId="5372" builtinId="8" hidden="1"/>
    <cellStyle name="Hyperlink" xfId="5374" builtinId="8" hidden="1"/>
    <cellStyle name="Hyperlink" xfId="5376" builtinId="8" hidden="1"/>
    <cellStyle name="Hyperlink" xfId="5378" builtinId="8" hidden="1"/>
    <cellStyle name="Hyperlink" xfId="5380" builtinId="8" hidden="1"/>
    <cellStyle name="Hyperlink" xfId="5382" builtinId="8" hidden="1"/>
    <cellStyle name="Hyperlink" xfId="5384" builtinId="8" hidden="1"/>
    <cellStyle name="Hyperlink" xfId="5386" builtinId="8" hidden="1"/>
    <cellStyle name="Hyperlink" xfId="5388" builtinId="8" hidden="1"/>
    <cellStyle name="Hyperlink" xfId="5390" builtinId="8" hidden="1"/>
    <cellStyle name="Hyperlink" xfId="5392" builtinId="8" hidden="1"/>
    <cellStyle name="Hyperlink" xfId="5394" builtinId="8" hidden="1"/>
    <cellStyle name="Hyperlink" xfId="5396" builtinId="8" hidden="1"/>
    <cellStyle name="Hyperlink" xfId="5398" builtinId="8" hidden="1"/>
    <cellStyle name="Hyperlink" xfId="5400" builtinId="8" hidden="1"/>
    <cellStyle name="Hyperlink" xfId="5402" builtinId="8" hidden="1"/>
    <cellStyle name="Hyperlink" xfId="5404" builtinId="8" hidden="1"/>
    <cellStyle name="Hyperlink" xfId="5406" builtinId="8" hidden="1"/>
    <cellStyle name="Hyperlink" xfId="5408" builtinId="8" hidden="1"/>
    <cellStyle name="Hyperlink" xfId="5410" builtinId="8" hidden="1"/>
    <cellStyle name="Hyperlink" xfId="5412" builtinId="8" hidden="1"/>
    <cellStyle name="Hyperlink" xfId="5414" builtinId="8" hidden="1"/>
    <cellStyle name="Hyperlink" xfId="5416" builtinId="8" hidden="1"/>
    <cellStyle name="Hyperlink" xfId="5418" builtinId="8" hidden="1"/>
    <cellStyle name="Hyperlink" xfId="5420" builtinId="8" hidden="1"/>
    <cellStyle name="Hyperlink" xfId="5422" builtinId="8" hidden="1"/>
    <cellStyle name="Hyperlink" xfId="5424" builtinId="8" hidden="1"/>
    <cellStyle name="Hyperlink" xfId="5426" builtinId="8" hidden="1"/>
    <cellStyle name="Hyperlink" xfId="5428" builtinId="8" hidden="1"/>
    <cellStyle name="Hyperlink" xfId="5430" builtinId="8" hidden="1"/>
    <cellStyle name="Hyperlink" xfId="5432" builtinId="8" hidden="1"/>
    <cellStyle name="Hyperlink" xfId="5434" builtinId="8" hidden="1"/>
    <cellStyle name="Hyperlink" xfId="5436" builtinId="8" hidden="1"/>
    <cellStyle name="Hyperlink" xfId="5438" builtinId="8" hidden="1"/>
    <cellStyle name="Hyperlink" xfId="5440" builtinId="8" hidden="1"/>
    <cellStyle name="Hyperlink" xfId="5442" builtinId="8" hidden="1"/>
    <cellStyle name="Hyperlink" xfId="5444" builtinId="8" hidden="1"/>
    <cellStyle name="Hyperlink" xfId="5446" builtinId="8" hidden="1"/>
    <cellStyle name="Hyperlink" xfId="5448" builtinId="8" hidden="1"/>
    <cellStyle name="Hyperlink" xfId="5450" builtinId="8" hidden="1"/>
    <cellStyle name="Hyperlink" xfId="5452" builtinId="8" hidden="1"/>
    <cellStyle name="Hyperlink" xfId="5454" builtinId="8" hidden="1"/>
    <cellStyle name="Hyperlink" xfId="5456" builtinId="8" hidden="1"/>
    <cellStyle name="Hyperlink" xfId="5458" builtinId="8" hidden="1"/>
    <cellStyle name="Hyperlink" xfId="5460" builtinId="8" hidden="1"/>
    <cellStyle name="Hyperlink" xfId="5462" builtinId="8" hidden="1"/>
    <cellStyle name="Hyperlink" xfId="5464" builtinId="8" hidden="1"/>
    <cellStyle name="Hyperlink" xfId="5466" builtinId="8" hidden="1"/>
    <cellStyle name="Hyperlink" xfId="5468" builtinId="8" hidden="1"/>
    <cellStyle name="Hyperlink" xfId="5470" builtinId="8" hidden="1"/>
    <cellStyle name="Hyperlink" xfId="5472" builtinId="8" hidden="1"/>
    <cellStyle name="Hyperlink" xfId="5474" builtinId="8" hidden="1"/>
    <cellStyle name="Hyperlink" xfId="5476" builtinId="8" hidden="1"/>
    <cellStyle name="Hyperlink" xfId="5478" builtinId="8" hidden="1"/>
    <cellStyle name="Hyperlink" xfId="5480" builtinId="8" hidden="1"/>
    <cellStyle name="Hyperlink" xfId="5482" builtinId="8" hidden="1"/>
    <cellStyle name="Hyperlink" xfId="5484" builtinId="8" hidden="1"/>
    <cellStyle name="Hyperlink" xfId="5486" builtinId="8" hidden="1"/>
    <cellStyle name="Hyperlink" xfId="5488" builtinId="8" hidden="1"/>
    <cellStyle name="Hyperlink" xfId="5490" builtinId="8" hidden="1"/>
    <cellStyle name="Hyperlink" xfId="5492" builtinId="8" hidden="1"/>
    <cellStyle name="Hyperlink" xfId="5494" builtinId="8" hidden="1"/>
    <cellStyle name="Hyperlink" xfId="5496" builtinId="8" hidden="1"/>
    <cellStyle name="Hyperlink" xfId="5498" builtinId="8" hidden="1"/>
    <cellStyle name="Hyperlink" xfId="5500" builtinId="8" hidden="1"/>
    <cellStyle name="Hyperlink" xfId="5502" builtinId="8" hidden="1"/>
    <cellStyle name="Hyperlink" xfId="5504" builtinId="8" hidden="1"/>
    <cellStyle name="Hyperlink" xfId="5506" builtinId="8" hidden="1"/>
    <cellStyle name="Hyperlink" xfId="5508" builtinId="8" hidden="1"/>
    <cellStyle name="Hyperlink" xfId="5510" builtinId="8" hidden="1"/>
    <cellStyle name="Hyperlink" xfId="5512" builtinId="8" hidden="1"/>
    <cellStyle name="Hyperlink" xfId="5514" builtinId="8" hidden="1"/>
    <cellStyle name="Hyperlink" xfId="5516" builtinId="8" hidden="1"/>
    <cellStyle name="Hyperlink" xfId="5518" builtinId="8" hidden="1"/>
    <cellStyle name="Hyperlink" xfId="5520" builtinId="8" hidden="1"/>
    <cellStyle name="Hyperlink" xfId="5522" builtinId="8" hidden="1"/>
    <cellStyle name="Hyperlink" xfId="5524" builtinId="8" hidden="1"/>
    <cellStyle name="Hyperlink" xfId="5526" builtinId="8" hidden="1"/>
    <cellStyle name="Hyperlink" xfId="5528" builtinId="8" hidden="1"/>
    <cellStyle name="Hyperlink" xfId="5530" builtinId="8" hidden="1"/>
    <cellStyle name="Hyperlink" xfId="5532" builtinId="8" hidden="1"/>
    <cellStyle name="Hyperlink" xfId="5534" builtinId="8" hidden="1"/>
    <cellStyle name="Hyperlink" xfId="5536" builtinId="8" hidden="1"/>
    <cellStyle name="Hyperlink" xfId="5538" builtinId="8" hidden="1"/>
    <cellStyle name="Hyperlink" xfId="5540" builtinId="8" hidden="1"/>
    <cellStyle name="Hyperlink" xfId="5542" builtinId="8" hidden="1"/>
    <cellStyle name="Hyperlink" xfId="5544" builtinId="8" hidden="1"/>
    <cellStyle name="Hyperlink" xfId="5546" builtinId="8" hidden="1"/>
    <cellStyle name="Hyperlink" xfId="5548" builtinId="8" hidden="1"/>
    <cellStyle name="Hyperlink" xfId="5550" builtinId="8" hidden="1"/>
    <cellStyle name="Hyperlink" xfId="5552" builtinId="8" hidden="1"/>
    <cellStyle name="Hyperlink" xfId="5554" builtinId="8" hidden="1"/>
    <cellStyle name="Hyperlink" xfId="5556" builtinId="8" hidden="1"/>
    <cellStyle name="Hyperlink" xfId="5558" builtinId="8" hidden="1"/>
    <cellStyle name="Hyperlink" xfId="5560" builtinId="8" hidden="1"/>
    <cellStyle name="Hyperlink" xfId="5562" builtinId="8" hidden="1"/>
    <cellStyle name="Hyperlink" xfId="5564" builtinId="8" hidden="1"/>
    <cellStyle name="Hyperlink" xfId="5566" builtinId="8" hidden="1"/>
    <cellStyle name="Hyperlink" xfId="5568" builtinId="8" hidden="1"/>
    <cellStyle name="Hyperlink" xfId="5570" builtinId="8" hidden="1"/>
    <cellStyle name="Hyperlink" xfId="5572" builtinId="8" hidden="1"/>
    <cellStyle name="Hyperlink" xfId="5574" builtinId="8" hidden="1"/>
    <cellStyle name="Hyperlink" xfId="5576" builtinId="8" hidden="1"/>
    <cellStyle name="Hyperlink" xfId="5578" builtinId="8" hidden="1"/>
    <cellStyle name="Hyperlink" xfId="5580" builtinId="8" hidden="1"/>
    <cellStyle name="Hyperlink" xfId="5582" builtinId="8" hidden="1"/>
    <cellStyle name="Hyperlink" xfId="5584" builtinId="8" hidden="1"/>
    <cellStyle name="Hyperlink" xfId="5586" builtinId="8" hidden="1"/>
    <cellStyle name="Hyperlink" xfId="5588" builtinId="8" hidden="1"/>
    <cellStyle name="Hyperlink" xfId="5590" builtinId="8" hidden="1"/>
    <cellStyle name="Hyperlink" xfId="5592" builtinId="8" hidden="1"/>
    <cellStyle name="Hyperlink" xfId="5594" builtinId="8" hidden="1"/>
    <cellStyle name="Hyperlink" xfId="5596" builtinId="8" hidden="1"/>
    <cellStyle name="Hyperlink" xfId="5598" builtinId="8" hidden="1"/>
    <cellStyle name="Hyperlink" xfId="5600" builtinId="8" hidden="1"/>
    <cellStyle name="Hyperlink" xfId="5602" builtinId="8" hidden="1"/>
    <cellStyle name="Hyperlink" xfId="5604" builtinId="8" hidden="1"/>
    <cellStyle name="Hyperlink" xfId="5606" builtinId="8" hidden="1"/>
    <cellStyle name="Hyperlink" xfId="5608" builtinId="8" hidden="1"/>
    <cellStyle name="Hyperlink" xfId="5610" builtinId="8" hidden="1"/>
    <cellStyle name="Hyperlink" xfId="5612" builtinId="8" hidden="1"/>
    <cellStyle name="Hyperlink" xfId="5614" builtinId="8" hidden="1"/>
    <cellStyle name="Hyperlink" xfId="5616" builtinId="8" hidden="1"/>
    <cellStyle name="Hyperlink" xfId="5618" builtinId="8" hidden="1"/>
    <cellStyle name="Hyperlink" xfId="5620" builtinId="8" hidden="1"/>
    <cellStyle name="Hyperlink" xfId="5622" builtinId="8" hidden="1"/>
    <cellStyle name="Hyperlink" xfId="5624" builtinId="8" hidden="1"/>
    <cellStyle name="Hyperlink" xfId="5626" builtinId="8" hidden="1"/>
    <cellStyle name="Hyperlink" xfId="5628" builtinId="8" hidden="1"/>
    <cellStyle name="Hyperlink" xfId="5630" builtinId="8" hidden="1"/>
    <cellStyle name="Hyperlink" xfId="5632" builtinId="8" hidden="1"/>
    <cellStyle name="Hyperlink" xfId="5634" builtinId="8" hidden="1"/>
    <cellStyle name="Hyperlink" xfId="5636" builtinId="8" hidden="1"/>
    <cellStyle name="Hyperlink" xfId="5638" builtinId="8" hidden="1"/>
    <cellStyle name="Hyperlink" xfId="5640" builtinId="8" hidden="1"/>
    <cellStyle name="Hyperlink" xfId="5642" builtinId="8" hidden="1"/>
    <cellStyle name="Hyperlink" xfId="5644" builtinId="8" hidden="1"/>
    <cellStyle name="Hyperlink" xfId="5646" builtinId="8" hidden="1"/>
    <cellStyle name="Hyperlink" xfId="5648" builtinId="8" hidden="1"/>
    <cellStyle name="Hyperlink" xfId="5656" builtinId="8" hidden="1"/>
    <cellStyle name="Hyperlink" xfId="5658" builtinId="8" hidden="1"/>
    <cellStyle name="Hyperlink" xfId="5660" builtinId="8" hidden="1"/>
    <cellStyle name="Hyperlink" xfId="5662" builtinId="8" hidden="1"/>
    <cellStyle name="Hyperlink" xfId="5664" builtinId="8" hidden="1"/>
    <cellStyle name="Hyperlink" xfId="5666" builtinId="8" hidden="1"/>
    <cellStyle name="Hyperlink" xfId="5668" builtinId="8" hidden="1"/>
    <cellStyle name="Hyperlink" xfId="5670" builtinId="8" hidden="1"/>
    <cellStyle name="Hyperlink" xfId="5672" builtinId="8" hidden="1"/>
    <cellStyle name="Hyperlink" xfId="5674" builtinId="8" hidden="1"/>
    <cellStyle name="Hyperlink" xfId="5676" builtinId="8" hidden="1"/>
    <cellStyle name="Hyperlink" xfId="5678" builtinId="8" hidden="1"/>
    <cellStyle name="Hyperlink" xfId="5680" builtinId="8" hidden="1"/>
    <cellStyle name="Hyperlink" xfId="5682" builtinId="8" hidden="1"/>
    <cellStyle name="Hyperlink" xfId="5684" builtinId="8" hidden="1"/>
    <cellStyle name="Hyperlink" xfId="5686" builtinId="8" hidden="1"/>
    <cellStyle name="Hyperlink" xfId="5688" builtinId="8" hidden="1"/>
    <cellStyle name="Hyperlink" xfId="5690" builtinId="8" hidden="1"/>
    <cellStyle name="Hyperlink" xfId="5692" builtinId="8" hidden="1"/>
    <cellStyle name="Hyperlink" xfId="5694" builtinId="8" hidden="1"/>
    <cellStyle name="Hyperlink" xfId="5696" builtinId="8" hidden="1"/>
    <cellStyle name="Hyperlink" xfId="5698" builtinId="8" hidden="1"/>
    <cellStyle name="Hyperlink" xfId="5700" builtinId="8" hidden="1"/>
    <cellStyle name="Hyperlink" xfId="5702" builtinId="8" hidden="1"/>
    <cellStyle name="Hyperlink" xfId="5704" builtinId="8" hidden="1"/>
    <cellStyle name="Hyperlink" xfId="5706" builtinId="8" hidden="1"/>
    <cellStyle name="Hyperlink" xfId="5708" builtinId="8" hidden="1"/>
    <cellStyle name="Hyperlink" xfId="5710" builtinId="8" hidden="1"/>
    <cellStyle name="Hyperlink" xfId="5712" builtinId="8" hidden="1"/>
    <cellStyle name="Hyperlink" xfId="5714" builtinId="8" hidden="1"/>
    <cellStyle name="Hyperlink" xfId="5716" builtinId="8" hidden="1"/>
    <cellStyle name="Hyperlink" xfId="5718" builtinId="8" hidden="1"/>
    <cellStyle name="Hyperlink" xfId="5720" builtinId="8" hidden="1"/>
    <cellStyle name="Hyperlink" xfId="5722" builtinId="8" hidden="1"/>
    <cellStyle name="Hyperlink" xfId="5724" builtinId="8" hidden="1"/>
    <cellStyle name="Hyperlink" xfId="5726" builtinId="8" hidden="1"/>
    <cellStyle name="Hyperlink" xfId="5728" builtinId="8" hidden="1"/>
    <cellStyle name="Hyperlink" xfId="5730" builtinId="8" hidden="1"/>
    <cellStyle name="Hyperlink" xfId="5732" builtinId="8" hidden="1"/>
    <cellStyle name="Hyperlink" xfId="5734" builtinId="8" hidden="1"/>
    <cellStyle name="Hyperlink" xfId="5736" builtinId="8" hidden="1"/>
    <cellStyle name="Hyperlink" xfId="5738" builtinId="8" hidden="1"/>
    <cellStyle name="Hyperlink 2" xfId="67" xr:uid="{00000000-0005-0000-0000-00003F160000}"/>
    <cellStyle name="Hyperlink 3" xfId="68" xr:uid="{00000000-0005-0000-0000-000040160000}"/>
    <cellStyle name="Normal" xfId="0" builtinId="0"/>
    <cellStyle name="Normal 1" xfId="69" xr:uid="{00000000-0005-0000-0000-000042160000}"/>
    <cellStyle name="Normal 10" xfId="5651" xr:uid="{00000000-0005-0000-0000-000043160000}"/>
    <cellStyle name="Normal 11" xfId="5742" xr:uid="{CC0BAE74-F830-4DD9-8C80-595443608D7D}"/>
    <cellStyle name="Normal 2" xfId="70" xr:uid="{00000000-0005-0000-0000-000044160000}"/>
    <cellStyle name="Normal 2 2" xfId="71" xr:uid="{00000000-0005-0000-0000-000045160000}"/>
    <cellStyle name="Normal 2 2 2" xfId="72" xr:uid="{00000000-0005-0000-0000-000046160000}"/>
    <cellStyle name="Normal 3" xfId="73" xr:uid="{00000000-0005-0000-0000-000047160000}"/>
    <cellStyle name="Normal 3 2" xfId="74" xr:uid="{00000000-0005-0000-0000-000048160000}"/>
    <cellStyle name="Normal 3_Pivot_Table_Tips" xfId="75" xr:uid="{00000000-0005-0000-0000-000049160000}"/>
    <cellStyle name="Normal 4" xfId="76" xr:uid="{00000000-0005-0000-0000-00004A160000}"/>
    <cellStyle name="Normal 5" xfId="77" xr:uid="{00000000-0005-0000-0000-00004B160000}"/>
    <cellStyle name="Normal 6" xfId="5652" xr:uid="{00000000-0005-0000-0000-00004C160000}"/>
    <cellStyle name="Normal 7" xfId="5653" xr:uid="{00000000-0005-0000-0000-00004D160000}"/>
    <cellStyle name="Normal 8" xfId="5654" xr:uid="{00000000-0005-0000-0000-00004E160000}"/>
    <cellStyle name="Normal 9" xfId="5655" xr:uid="{00000000-0005-0000-0000-00004F160000}"/>
    <cellStyle name="Note 2" xfId="78" xr:uid="{00000000-0005-0000-0000-000050160000}"/>
    <cellStyle name="Number" xfId="79" xr:uid="{00000000-0005-0000-0000-000051160000}"/>
    <cellStyle name="Number 2" xfId="80" xr:uid="{00000000-0005-0000-0000-000052160000}"/>
    <cellStyle name="Percent" xfId="2" builtinId="5"/>
    <cellStyle name="Percent 2" xfId="81" xr:uid="{00000000-0005-0000-0000-000054160000}"/>
    <cellStyle name="Percent 2 2" xfId="82" xr:uid="{00000000-0005-0000-0000-000055160000}"/>
    <cellStyle name="Percent 2_Pivot_Table_Tips" xfId="83" xr:uid="{00000000-0005-0000-0000-000056160000}"/>
    <cellStyle name="Percent 3" xfId="84" xr:uid="{00000000-0005-0000-0000-000057160000}"/>
    <cellStyle name="Percent 4" xfId="85" xr:uid="{00000000-0005-0000-0000-000058160000}"/>
    <cellStyle name="Ref Numbers" xfId="86" xr:uid="{00000000-0005-0000-0000-000059160000}"/>
    <cellStyle name="Source Line" xfId="87" xr:uid="{00000000-0005-0000-0000-00005A160000}"/>
    <cellStyle name="Style 1" xfId="88" xr:uid="{00000000-0005-0000-0000-00005B160000}"/>
    <cellStyle name="Style 1 2" xfId="89" xr:uid="{00000000-0005-0000-0000-00005C160000}"/>
    <cellStyle name="Style 1_Pivot_Table_Tips" xfId="90" xr:uid="{00000000-0005-0000-0000-00005D160000}"/>
    <cellStyle name="Style 21" xfId="91" xr:uid="{00000000-0005-0000-0000-00005E160000}"/>
    <cellStyle name="Style 22" xfId="92" xr:uid="{00000000-0005-0000-0000-00005F160000}"/>
    <cellStyle name="Style 23" xfId="93" xr:uid="{00000000-0005-0000-0000-000060160000}"/>
    <cellStyle name="Style 24" xfId="94" xr:uid="{00000000-0005-0000-0000-000061160000}"/>
    <cellStyle name="Style 25" xfId="95" xr:uid="{00000000-0005-0000-0000-000062160000}"/>
    <cellStyle name="Style 26" xfId="96" xr:uid="{00000000-0005-0000-0000-000063160000}"/>
    <cellStyle name="Table Heading" xfId="97" xr:uid="{00000000-0005-0000-0000-000064160000}"/>
    <cellStyle name="Title Line" xfId="98" xr:uid="{00000000-0005-0000-0000-000065160000}"/>
    <cellStyle name="Top Row" xfId="99" xr:uid="{00000000-0005-0000-0000-000066160000}"/>
    <cellStyle name="Top Row 2" xfId="100" xr:uid="{00000000-0005-0000-0000-000067160000}"/>
    <cellStyle name="Top Row 3" xfId="101" xr:uid="{00000000-0005-0000-0000-000068160000}"/>
    <cellStyle name="Top Row_10794" xfId="102" xr:uid="{00000000-0005-0000-0000-000069160000}"/>
    <cellStyle name="Total Row" xfId="103" xr:uid="{00000000-0005-0000-0000-00006A160000}"/>
    <cellStyle name="パーセント_QTBLNEW" xfId="104" xr:uid="{00000000-0005-0000-0000-00006B160000}"/>
    <cellStyle name="標準_Total (2)" xfId="105" xr:uid="{00000000-0005-0000-0000-00006C160000}"/>
  </cellStyles>
  <dxfs count="548">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ill>
        <patternFill>
          <bgColor rgb="FFFF0000"/>
        </patternFill>
      </fill>
    </dxf>
    <dxf>
      <fill>
        <patternFill>
          <bgColor rgb="FF00B050"/>
        </patternFill>
      </fill>
    </dxf>
    <dxf>
      <font>
        <color rgb="FF00B050"/>
      </font>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s>
  <tableStyles count="0" defaultTableStyle="TableStyleMedium2" defaultPivotStyle="PivotStyleLight16"/>
  <colors>
    <mruColors>
      <color rgb="FF54FF33"/>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600076</xdr:colOff>
      <xdr:row>3</xdr:row>
      <xdr:rowOff>485774</xdr:rowOff>
    </xdr:from>
    <xdr:to>
      <xdr:col>10</xdr:col>
      <xdr:colOff>57150</xdr:colOff>
      <xdr:row>5</xdr:row>
      <xdr:rowOff>57149</xdr:rowOff>
    </xdr:to>
    <xdr:sp macro="" textlink="">
      <xdr:nvSpPr>
        <xdr:cNvPr id="2" name="Rounded Rectangular Callout 1">
          <a:extLst>
            <a:ext uri="{FF2B5EF4-FFF2-40B4-BE49-F238E27FC236}">
              <a16:creationId xmlns:a16="http://schemas.microsoft.com/office/drawing/2014/main" id="{00000000-0008-0000-1600-000002000000}"/>
            </a:ext>
          </a:extLst>
        </xdr:cNvPr>
        <xdr:cNvSpPr/>
      </xdr:nvSpPr>
      <xdr:spPr>
        <a:xfrm>
          <a:off x="3829051" y="1085849"/>
          <a:ext cx="2505074" cy="352425"/>
        </a:xfrm>
        <a:prstGeom prst="wedgeRoundRectCallout">
          <a:avLst>
            <a:gd name="adj1" fmla="val -51251"/>
            <a:gd name="adj2" fmla="val 289527"/>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5</xdr:col>
      <xdr:colOff>600076</xdr:colOff>
      <xdr:row>15</xdr:row>
      <xdr:rowOff>485774</xdr:rowOff>
    </xdr:from>
    <xdr:to>
      <xdr:col>10</xdr:col>
      <xdr:colOff>57150</xdr:colOff>
      <xdr:row>17</xdr:row>
      <xdr:rowOff>57149</xdr:rowOff>
    </xdr:to>
    <xdr:sp macro="" textlink="">
      <xdr:nvSpPr>
        <xdr:cNvPr id="5" name="Rounded Rectangular Callout 4">
          <a:extLst>
            <a:ext uri="{FF2B5EF4-FFF2-40B4-BE49-F238E27FC236}">
              <a16:creationId xmlns:a16="http://schemas.microsoft.com/office/drawing/2014/main" id="{00000000-0008-0000-1600-000005000000}"/>
            </a:ext>
          </a:extLst>
        </xdr:cNvPr>
        <xdr:cNvSpPr/>
      </xdr:nvSpPr>
      <xdr:spPr>
        <a:xfrm>
          <a:off x="3829051" y="1085849"/>
          <a:ext cx="2505074" cy="352425"/>
        </a:xfrm>
        <a:prstGeom prst="wedgeRoundRectCallout">
          <a:avLst>
            <a:gd name="adj1" fmla="val -51251"/>
            <a:gd name="adj2" fmla="val 289527"/>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163gc-my.sharepoint.com/C:/C:/C:/Users/sacosolutions/Documents/R.%20McClure/Saco%20Solutions%20Inc/Shared%20Services%20Canada/PVR/WTD%20Print%20/SO%20Holders%20/SO%20Holder%20Documentation/SO%20Catalogues/WTD%20RFSO%20Attachment%204.3%20FEV%20Offeror%20Input%20Forms%202018-12-19.xlsx?7F063230" TargetMode="External"/><Relationship Id="rId1" Type="http://schemas.openxmlformats.org/officeDocument/2006/relationships/externalLinkPath" Target="file:///\\7F063230\WTD%20RFSO%20Attachment%204.3%20FEV%20Offeror%20Input%20Forms%202018-12-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163gc-my.sharepoint.com/C:/Users/sacosolutions/Documents/R.%20McClure/Saco%20Solutions%20Inc/Shared%20Services%20Canada/PVR/WTD%20Print%20/Release%202%20RFSO%20NMSO%20/WTD%20RFSO%20Attachment%204.3%20FEV%20Model%202018-12-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5 SSC Eval. Weighting Summary"/>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5 SSC Eval. Weighting Summary"/>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4"/>
  <sheetViews>
    <sheetView view="pageLayout" zoomScale="130" zoomScaleNormal="100" zoomScalePageLayoutView="130" workbookViewId="0">
      <selection activeCell="K5" sqref="K5"/>
    </sheetView>
  </sheetViews>
  <sheetFormatPr defaultColWidth="11.28515625" defaultRowHeight="15"/>
  <cols>
    <col min="1" max="1" width="1.28515625" customWidth="1"/>
    <col min="7" max="7" width="10" customWidth="1"/>
    <col min="8" max="8" width="6.28515625" customWidth="1"/>
    <col min="9" max="9" width="3.28515625" customWidth="1"/>
    <col min="10" max="10" width="1.85546875" customWidth="1"/>
    <col min="11" max="11" width="14.5703125" customWidth="1"/>
  </cols>
  <sheetData>
    <row r="1" spans="1:10" ht="11.25" customHeight="1">
      <c r="A1" s="114"/>
      <c r="B1" s="114"/>
      <c r="C1" s="114"/>
      <c r="D1" s="114"/>
      <c r="E1" s="114"/>
      <c r="F1" s="114"/>
      <c r="G1" s="114"/>
      <c r="H1" s="114"/>
      <c r="I1" s="114"/>
      <c r="J1" s="114"/>
    </row>
    <row r="2" spans="1:10" ht="44.25" customHeight="1">
      <c r="A2" s="114"/>
      <c r="B2" s="811" t="s">
        <v>604</v>
      </c>
      <c r="C2" s="811"/>
      <c r="D2" s="811"/>
      <c r="E2" s="811"/>
      <c r="F2" s="811"/>
      <c r="G2" s="811"/>
      <c r="H2" s="811"/>
      <c r="I2" s="811"/>
      <c r="J2" s="114"/>
    </row>
    <row r="3" spans="1:10" ht="88.5" customHeight="1">
      <c r="A3" s="114"/>
      <c r="B3" s="811" t="s">
        <v>1417</v>
      </c>
      <c r="C3" s="811"/>
      <c r="D3" s="811"/>
      <c r="E3" s="811"/>
      <c r="F3" s="811"/>
      <c r="G3" s="811"/>
      <c r="H3" s="811"/>
      <c r="I3" s="811"/>
      <c r="J3" s="114"/>
    </row>
    <row r="4" spans="1:10" ht="26.25" customHeight="1">
      <c r="A4" s="114"/>
      <c r="B4" s="439" t="s">
        <v>580</v>
      </c>
      <c r="C4" s="811" t="s">
        <v>164</v>
      </c>
      <c r="D4" s="811"/>
      <c r="E4" s="811"/>
      <c r="F4" s="811"/>
      <c r="G4" s="811"/>
      <c r="H4" s="811"/>
      <c r="I4" s="811"/>
      <c r="J4" s="114"/>
    </row>
    <row r="5" spans="1:10" ht="43.5" customHeight="1">
      <c r="A5" s="114"/>
      <c r="B5" s="440">
        <v>1</v>
      </c>
      <c r="C5" s="807" t="s">
        <v>610</v>
      </c>
      <c r="D5" s="807"/>
      <c r="E5" s="807"/>
      <c r="F5" s="807"/>
      <c r="G5" s="807"/>
      <c r="H5" s="807"/>
      <c r="I5" s="807"/>
      <c r="J5" s="114"/>
    </row>
    <row r="6" spans="1:10" ht="43.5" customHeight="1">
      <c r="A6" s="114"/>
      <c r="B6" s="440">
        <f t="shared" ref="B6:B11" si="0">B5+1</f>
        <v>2</v>
      </c>
      <c r="C6" s="807" t="s">
        <v>605</v>
      </c>
      <c r="D6" s="807"/>
      <c r="E6" s="807"/>
      <c r="F6" s="807"/>
      <c r="G6" s="807"/>
      <c r="H6" s="807"/>
      <c r="I6" s="807"/>
      <c r="J6" s="114"/>
    </row>
    <row r="7" spans="1:10" ht="43.5" customHeight="1">
      <c r="A7" s="114"/>
      <c r="B7" s="440">
        <f t="shared" si="0"/>
        <v>3</v>
      </c>
      <c r="C7" s="807" t="s">
        <v>606</v>
      </c>
      <c r="D7" s="807"/>
      <c r="E7" s="807"/>
      <c r="F7" s="807"/>
      <c r="G7" s="807"/>
      <c r="H7" s="807"/>
      <c r="I7" s="807"/>
      <c r="J7" s="114"/>
    </row>
    <row r="8" spans="1:10" ht="43.5" customHeight="1">
      <c r="A8" s="114"/>
      <c r="B8" s="440">
        <f t="shared" si="0"/>
        <v>4</v>
      </c>
      <c r="C8" s="807" t="s">
        <v>611</v>
      </c>
      <c r="D8" s="807"/>
      <c r="E8" s="807"/>
      <c r="F8" s="807"/>
      <c r="G8" s="807"/>
      <c r="H8" s="807"/>
      <c r="I8" s="807"/>
      <c r="J8" s="114"/>
    </row>
    <row r="9" spans="1:10" ht="43.5" customHeight="1">
      <c r="A9" s="114"/>
      <c r="B9" s="440">
        <f t="shared" si="0"/>
        <v>5</v>
      </c>
      <c r="C9" s="807" t="s">
        <v>607</v>
      </c>
      <c r="D9" s="807"/>
      <c r="E9" s="807"/>
      <c r="F9" s="807"/>
      <c r="G9" s="807"/>
      <c r="H9" s="807"/>
      <c r="I9" s="807"/>
      <c r="J9" s="114"/>
    </row>
    <row r="10" spans="1:10" ht="43.5" customHeight="1">
      <c r="A10" s="114"/>
      <c r="B10" s="440">
        <f t="shared" si="0"/>
        <v>6</v>
      </c>
      <c r="C10" s="807" t="s">
        <v>608</v>
      </c>
      <c r="D10" s="807"/>
      <c r="E10" s="807"/>
      <c r="F10" s="807"/>
      <c r="G10" s="807"/>
      <c r="H10" s="807"/>
      <c r="I10" s="807"/>
      <c r="J10" s="114"/>
    </row>
    <row r="11" spans="1:10" ht="43.5" customHeight="1">
      <c r="A11" s="114"/>
      <c r="B11" s="440">
        <f t="shared" si="0"/>
        <v>7</v>
      </c>
      <c r="C11" s="808" t="s">
        <v>609</v>
      </c>
      <c r="D11" s="809"/>
      <c r="E11" s="809"/>
      <c r="F11" s="809"/>
      <c r="G11" s="809"/>
      <c r="H11" s="809"/>
      <c r="I11" s="810"/>
      <c r="J11" s="114"/>
    </row>
    <row r="12" spans="1:10" ht="18" customHeight="1">
      <c r="A12" s="114"/>
      <c r="B12" s="440" t="s">
        <v>31</v>
      </c>
      <c r="C12" s="801" t="s">
        <v>31</v>
      </c>
      <c r="D12" s="802"/>
      <c r="E12" s="802"/>
      <c r="F12" s="802"/>
      <c r="G12" s="802"/>
      <c r="H12" s="802"/>
      <c r="I12" s="803"/>
      <c r="J12" s="114"/>
    </row>
    <row r="13" spans="1:10" ht="18" customHeight="1">
      <c r="A13" s="114"/>
      <c r="B13" s="804" t="s">
        <v>31</v>
      </c>
      <c r="C13" s="805"/>
      <c r="D13" s="805"/>
      <c r="E13" s="805"/>
      <c r="F13" s="805"/>
      <c r="G13" s="805"/>
      <c r="H13" s="805"/>
      <c r="I13" s="806"/>
      <c r="J13" s="114"/>
    </row>
    <row r="14" spans="1:10" ht="18" customHeight="1">
      <c r="A14" s="114"/>
      <c r="B14" s="114"/>
      <c r="C14" s="114"/>
      <c r="D14" s="114"/>
      <c r="E14" s="114"/>
      <c r="F14" s="114"/>
      <c r="G14" s="114"/>
      <c r="H14" s="114"/>
      <c r="I14" s="114"/>
      <c r="J14" s="114"/>
    </row>
    <row r="15" spans="1:10" ht="17.25" customHeight="1"/>
    <row r="16" spans="1:10" ht="18" customHeight="1"/>
    <row r="17" ht="18" customHeight="1"/>
    <row r="18" ht="18" customHeight="1"/>
    <row r="19" ht="18" customHeight="1"/>
    <row r="20" ht="18"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6.5" customHeight="1"/>
    <row r="38" ht="16.5" customHeight="1"/>
    <row r="39" ht="16.5" customHeight="1"/>
    <row r="40" ht="16.5" customHeight="1"/>
    <row r="41" ht="6" customHeight="1"/>
    <row r="44" ht="15" customHeight="1"/>
  </sheetData>
  <mergeCells count="12">
    <mergeCell ref="B2:I2"/>
    <mergeCell ref="B3:I3"/>
    <mergeCell ref="C4:I4"/>
    <mergeCell ref="C5:I5"/>
    <mergeCell ref="C6:I6"/>
    <mergeCell ref="C12:I12"/>
    <mergeCell ref="B13:I13"/>
    <mergeCell ref="C7:I7"/>
    <mergeCell ref="C8:I8"/>
    <mergeCell ref="C9:I9"/>
    <mergeCell ref="C10:I10"/>
    <mergeCell ref="C11:I11"/>
  </mergeCells>
  <pageMargins left="0.7" right="0.38541666666666669" top="0.75" bottom="0.75" header="0.3" footer="0.3"/>
  <pageSetup paperSize="5" orientation="portrait" r:id="rId1"/>
  <headerFooter>
    <oddHeader xml:space="preserve">&amp;LWTD - Printing Products
NMSO Active Catalogue &amp;CNMSO Active Catalogue
&amp;A&amp;R&amp;"Calibri,Regular"&amp;12&amp;K000000 Unclassified | Non classifié&amp;1#     
&amp;11Quarter 30       
Quarterly Period: 07.01.26- 09.30.26
</oddHeader>
    <oddFooter>&amp;L&amp;F&amp;R&amp;P of &amp;N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D82"/>
  <sheetViews>
    <sheetView showWhiteSpace="0" topLeftCell="F1" zoomScale="115" zoomScaleNormal="115" zoomScalePageLayoutView="80" workbookViewId="0">
      <pane ySplit="1" topLeftCell="A76" activePane="bottomLeft" state="frozen"/>
      <selection pane="bottomLeft" activeCell="P78" sqref="P78"/>
    </sheetView>
  </sheetViews>
  <sheetFormatPr defaultColWidth="11.28515625" defaultRowHeight="15"/>
  <cols>
    <col min="1" max="1" width="2.28515625" style="219" customWidth="1"/>
    <col min="2" max="2" width="21.5703125" style="438" customWidth="1"/>
    <col min="3" max="3" width="20.5703125" style="219" customWidth="1"/>
    <col min="4" max="4" width="9.5703125" style="219" customWidth="1"/>
    <col min="5" max="5" width="20.5703125" style="219" customWidth="1"/>
    <col min="6" max="6" width="9.5703125" style="219" customWidth="1"/>
    <col min="7" max="7" width="20.5703125" style="219" customWidth="1"/>
    <col min="8" max="8" width="9.5703125" style="219" customWidth="1"/>
    <col min="9" max="9" width="2.140625" style="219" customWidth="1"/>
    <col min="10" max="10" width="2.28515625" style="219" customWidth="1"/>
    <col min="11" max="11" width="21.5703125" style="438" customWidth="1"/>
    <col min="12" max="12" width="20.5703125" style="219" customWidth="1"/>
    <col min="13" max="13" width="9.5703125" style="219" customWidth="1"/>
    <col min="14" max="14" width="20.5703125" style="219" customWidth="1"/>
    <col min="15" max="15" width="9.5703125" style="219" customWidth="1"/>
    <col min="16" max="16" width="20.5703125" style="219" customWidth="1"/>
    <col min="17" max="17" width="9.5703125" style="219" customWidth="1"/>
    <col min="18" max="18" width="20.5703125" style="219" customWidth="1"/>
    <col min="19" max="19" width="9.5703125" style="219" customWidth="1"/>
    <col min="20" max="21" width="2.28515625" style="219" customWidth="1"/>
    <col min="22" max="22" width="21.5703125" style="438" customWidth="1"/>
    <col min="23" max="23" width="20.5703125" style="219" customWidth="1"/>
    <col min="24" max="24" width="9.5703125" style="219" customWidth="1"/>
    <col min="25" max="25" width="20.5703125" style="219" customWidth="1"/>
    <col min="26" max="26" width="9.5703125" style="219" customWidth="1"/>
    <col min="27" max="27" width="20.5703125" style="219" customWidth="1"/>
    <col min="28" max="28" width="9.5703125" style="219" customWidth="1"/>
    <col min="29" max="29" width="20.5703125" style="219" customWidth="1"/>
    <col min="30" max="30" width="9.5703125" style="219" customWidth="1"/>
    <col min="31" max="31" width="20.5703125" style="219" customWidth="1"/>
    <col min="32" max="32" width="9.5703125" style="219" customWidth="1"/>
    <col min="33" max="34" width="2.28515625" style="219" customWidth="1"/>
    <col min="35" max="35" width="21.5703125" style="438" customWidth="1"/>
    <col min="36" max="36" width="20.5703125" style="219" customWidth="1"/>
    <col min="37" max="37" width="9.5703125" style="219" customWidth="1"/>
    <col min="38" max="38" width="20.5703125" style="219" customWidth="1"/>
    <col min="39" max="39" width="9.5703125" style="219" customWidth="1"/>
    <col min="40" max="40" width="20.5703125" style="219" customWidth="1"/>
    <col min="41" max="41" width="9.5703125" style="219" customWidth="1"/>
    <col min="42" max="42" width="20.5703125" style="219" customWidth="1"/>
    <col min="43" max="43" width="9.5703125" style="219" customWidth="1"/>
    <col min="44" max="44" width="20.5703125" style="219" customWidth="1"/>
    <col min="45" max="45" width="9.5703125" style="219" customWidth="1"/>
    <col min="46" max="46" width="2.28515625" style="219" customWidth="1"/>
    <col min="47" max="47" width="21.5703125" style="438" customWidth="1"/>
    <col min="48" max="48" width="20.5703125" style="219" customWidth="1"/>
    <col min="49" max="49" width="9.5703125" style="219" customWidth="1"/>
    <col min="50" max="50" width="20.5703125" style="219" customWidth="1"/>
    <col min="51" max="51" width="9.5703125" style="219" customWidth="1"/>
    <col min="52" max="52" width="20.5703125" style="219" customWidth="1"/>
    <col min="53" max="53" width="9.5703125" style="219" customWidth="1"/>
    <col min="54" max="54" width="20.5703125" style="219" customWidth="1"/>
    <col min="55" max="55" width="9.5703125" style="219" customWidth="1"/>
    <col min="56" max="56" width="2.42578125" style="219" customWidth="1"/>
    <col min="57" max="16384" width="11.28515625" style="219"/>
  </cols>
  <sheetData>
    <row r="1" spans="1:56" ht="75">
      <c r="A1" s="419" t="s">
        <v>31</v>
      </c>
      <c r="B1" s="420" t="s">
        <v>817</v>
      </c>
      <c r="C1" s="796" t="s">
        <v>221</v>
      </c>
      <c r="D1" s="797"/>
      <c r="E1" s="796" t="s">
        <v>225</v>
      </c>
      <c r="F1" s="797"/>
      <c r="G1" s="796" t="s">
        <v>228</v>
      </c>
      <c r="H1" s="797"/>
      <c r="I1" s="419"/>
      <c r="J1" s="419" t="s">
        <v>31</v>
      </c>
      <c r="K1" s="420" t="s">
        <v>818</v>
      </c>
      <c r="L1" s="796" t="s">
        <v>231</v>
      </c>
      <c r="M1" s="797"/>
      <c r="N1" s="796" t="s">
        <v>236</v>
      </c>
      <c r="O1" s="797"/>
      <c r="P1" s="796" t="s">
        <v>240</v>
      </c>
      <c r="Q1" s="797"/>
      <c r="R1" s="796" t="s">
        <v>244</v>
      </c>
      <c r="S1" s="797"/>
      <c r="T1" s="421"/>
      <c r="U1" s="421"/>
      <c r="V1" s="422" t="s">
        <v>819</v>
      </c>
      <c r="W1" s="796" t="s">
        <v>249</v>
      </c>
      <c r="X1" s="797"/>
      <c r="Y1" s="796" t="s">
        <v>253</v>
      </c>
      <c r="Z1" s="797"/>
      <c r="AA1" s="796" t="s">
        <v>257</v>
      </c>
      <c r="AB1" s="797"/>
      <c r="AC1" s="796" t="s">
        <v>262</v>
      </c>
      <c r="AD1" s="797"/>
      <c r="AE1" s="796" t="s">
        <v>1</v>
      </c>
      <c r="AF1" s="797"/>
      <c r="AG1" s="421"/>
      <c r="AH1" s="423"/>
      <c r="AI1" s="420" t="s">
        <v>820</v>
      </c>
      <c r="AJ1" s="796" t="s">
        <v>270</v>
      </c>
      <c r="AK1" s="797"/>
      <c r="AL1" s="796" t="s">
        <v>274</v>
      </c>
      <c r="AM1" s="797"/>
      <c r="AN1" s="796" t="s">
        <v>278</v>
      </c>
      <c r="AO1" s="797"/>
      <c r="AP1" s="796" t="s">
        <v>282</v>
      </c>
      <c r="AQ1" s="797"/>
      <c r="AR1" s="796" t="s">
        <v>286</v>
      </c>
      <c r="AS1" s="797"/>
      <c r="AT1" s="423"/>
      <c r="AU1" s="420" t="s">
        <v>821</v>
      </c>
      <c r="AV1" s="796" t="s">
        <v>809</v>
      </c>
      <c r="AW1" s="797"/>
      <c r="AX1" s="796" t="s">
        <v>810</v>
      </c>
      <c r="AY1" s="797"/>
      <c r="AZ1" s="796" t="s">
        <v>811</v>
      </c>
      <c r="BA1" s="797"/>
      <c r="BB1" s="796" t="s">
        <v>812</v>
      </c>
      <c r="BC1" s="797"/>
      <c r="BD1" s="423"/>
    </row>
    <row r="2" spans="1:56" ht="36">
      <c r="A2" s="419" t="s">
        <v>31</v>
      </c>
      <c r="B2" s="424" t="s">
        <v>468</v>
      </c>
      <c r="C2" s="425" t="s">
        <v>389</v>
      </c>
      <c r="D2" s="232" t="s">
        <v>469</v>
      </c>
      <c r="E2" s="425" t="s">
        <v>389</v>
      </c>
      <c r="F2" s="232" t="s">
        <v>469</v>
      </c>
      <c r="G2" s="425" t="s">
        <v>389</v>
      </c>
      <c r="H2" s="232" t="s">
        <v>469</v>
      </c>
      <c r="I2" s="419"/>
      <c r="J2" s="419" t="s">
        <v>31</v>
      </c>
      <c r="K2" s="424" t="s">
        <v>468</v>
      </c>
      <c r="L2" s="425" t="s">
        <v>389</v>
      </c>
      <c r="M2" s="232" t="s">
        <v>469</v>
      </c>
      <c r="N2" s="425" t="s">
        <v>389</v>
      </c>
      <c r="O2" s="232" t="s">
        <v>469</v>
      </c>
      <c r="P2" s="425" t="s">
        <v>389</v>
      </c>
      <c r="Q2" s="232" t="s">
        <v>469</v>
      </c>
      <c r="R2" s="425" t="s">
        <v>389</v>
      </c>
      <c r="S2" s="232" t="s">
        <v>469</v>
      </c>
      <c r="T2" s="421"/>
      <c r="U2" s="421"/>
      <c r="V2" s="424" t="s">
        <v>468</v>
      </c>
      <c r="W2" s="425" t="s">
        <v>389</v>
      </c>
      <c r="X2" s="232" t="s">
        <v>469</v>
      </c>
      <c r="Y2" s="425" t="s">
        <v>389</v>
      </c>
      <c r="Z2" s="232" t="s">
        <v>469</v>
      </c>
      <c r="AA2" s="425" t="s">
        <v>389</v>
      </c>
      <c r="AB2" s="232" t="s">
        <v>469</v>
      </c>
      <c r="AC2" s="425" t="s">
        <v>389</v>
      </c>
      <c r="AD2" s="232" t="s">
        <v>469</v>
      </c>
      <c r="AE2" s="425" t="s">
        <v>389</v>
      </c>
      <c r="AF2" s="232" t="s">
        <v>469</v>
      </c>
      <c r="AG2" s="421"/>
      <c r="AH2" s="423"/>
      <c r="AI2" s="424" t="s">
        <v>468</v>
      </c>
      <c r="AJ2" s="425" t="s">
        <v>389</v>
      </c>
      <c r="AK2" s="232" t="s">
        <v>469</v>
      </c>
      <c r="AL2" s="425" t="s">
        <v>389</v>
      </c>
      <c r="AM2" s="232" t="s">
        <v>469</v>
      </c>
      <c r="AN2" s="425" t="s">
        <v>389</v>
      </c>
      <c r="AO2" s="232" t="s">
        <v>469</v>
      </c>
      <c r="AP2" s="425" t="s">
        <v>389</v>
      </c>
      <c r="AQ2" s="232" t="s">
        <v>469</v>
      </c>
      <c r="AR2" s="425" t="s">
        <v>389</v>
      </c>
      <c r="AS2" s="232" t="s">
        <v>469</v>
      </c>
      <c r="AT2" s="423"/>
      <c r="AU2" s="424" t="s">
        <v>468</v>
      </c>
      <c r="AV2" s="425" t="s">
        <v>389</v>
      </c>
      <c r="AW2" s="232" t="s">
        <v>469</v>
      </c>
      <c r="AX2" s="425" t="s">
        <v>389</v>
      </c>
      <c r="AY2" s="232" t="s">
        <v>469</v>
      </c>
      <c r="AZ2" s="425" t="s">
        <v>389</v>
      </c>
      <c r="BA2" s="232" t="s">
        <v>469</v>
      </c>
      <c r="BB2" s="425" t="s">
        <v>389</v>
      </c>
      <c r="BC2" s="232" t="s">
        <v>469</v>
      </c>
      <c r="BD2" s="423"/>
    </row>
    <row r="3" spans="1:56" ht="60">
      <c r="A3" s="419" t="s">
        <v>31</v>
      </c>
      <c r="B3" s="663" t="s">
        <v>816</v>
      </c>
      <c r="C3" s="447" t="s">
        <v>506</v>
      </c>
      <c r="D3" s="430" t="s">
        <v>54</v>
      </c>
      <c r="E3" s="447" t="s">
        <v>506</v>
      </c>
      <c r="F3" s="430" t="s">
        <v>54</v>
      </c>
      <c r="G3" s="447" t="s">
        <v>506</v>
      </c>
      <c r="H3" s="430" t="s">
        <v>54</v>
      </c>
      <c r="I3" s="419"/>
      <c r="J3" s="419" t="s">
        <v>31</v>
      </c>
      <c r="K3" s="663" t="s">
        <v>816</v>
      </c>
      <c r="L3" s="447" t="s">
        <v>506</v>
      </c>
      <c r="M3" s="658" t="s">
        <v>54</v>
      </c>
      <c r="N3" s="447" t="s">
        <v>506</v>
      </c>
      <c r="O3" s="658" t="s">
        <v>54</v>
      </c>
      <c r="P3" s="447" t="s">
        <v>506</v>
      </c>
      <c r="Q3" s="658" t="s">
        <v>54</v>
      </c>
      <c r="R3" s="447" t="s">
        <v>506</v>
      </c>
      <c r="S3" s="658" t="s">
        <v>54</v>
      </c>
      <c r="T3" s="421"/>
      <c r="U3" s="421"/>
      <c r="V3" s="663" t="s">
        <v>816</v>
      </c>
      <c r="W3" s="447" t="s">
        <v>506</v>
      </c>
      <c r="X3" s="658" t="s">
        <v>54</v>
      </c>
      <c r="Y3" s="447" t="s">
        <v>506</v>
      </c>
      <c r="Z3" s="658" t="s">
        <v>54</v>
      </c>
      <c r="AA3" s="569" t="s">
        <v>947</v>
      </c>
      <c r="AB3" s="658">
        <v>452.99</v>
      </c>
      <c r="AC3" s="447" t="s">
        <v>506</v>
      </c>
      <c r="AD3" s="658" t="s">
        <v>54</v>
      </c>
      <c r="AE3" s="569" t="s">
        <v>1126</v>
      </c>
      <c r="AF3" s="658">
        <v>452.99</v>
      </c>
      <c r="AG3" s="421"/>
      <c r="AH3" s="423"/>
      <c r="AI3" s="663" t="s">
        <v>816</v>
      </c>
      <c r="AJ3" s="447" t="s">
        <v>506</v>
      </c>
      <c r="AK3" s="658" t="s">
        <v>54</v>
      </c>
      <c r="AL3" s="669" t="s">
        <v>787</v>
      </c>
      <c r="AM3" s="658" t="s">
        <v>54</v>
      </c>
      <c r="AN3" s="569" t="s">
        <v>947</v>
      </c>
      <c r="AO3" s="658">
        <v>452.99</v>
      </c>
      <c r="AP3" s="569" t="s">
        <v>1041</v>
      </c>
      <c r="AQ3" s="658">
        <v>452.99</v>
      </c>
      <c r="AR3" s="569" t="s">
        <v>1190</v>
      </c>
      <c r="AS3" s="658">
        <v>616.46</v>
      </c>
      <c r="AT3" s="423"/>
      <c r="AU3" s="798" t="s">
        <v>108</v>
      </c>
      <c r="AV3" s="447" t="s">
        <v>1030</v>
      </c>
      <c r="AW3" s="658">
        <v>60</v>
      </c>
      <c r="AX3" s="447" t="s">
        <v>1235</v>
      </c>
      <c r="AY3" s="658">
        <v>30</v>
      </c>
      <c r="AZ3" s="447" t="s">
        <v>1028</v>
      </c>
      <c r="BA3" s="658">
        <v>290.7</v>
      </c>
      <c r="BB3" s="447" t="s">
        <v>1224</v>
      </c>
      <c r="BC3" s="658">
        <v>280.42</v>
      </c>
      <c r="BD3" s="423"/>
    </row>
    <row r="4" spans="1:56" ht="22.5">
      <c r="A4" s="419"/>
      <c r="B4" s="663" t="s">
        <v>19</v>
      </c>
      <c r="C4" s="447" t="s">
        <v>506</v>
      </c>
      <c r="D4" s="430" t="s">
        <v>54</v>
      </c>
      <c r="E4" s="669" t="s">
        <v>787</v>
      </c>
      <c r="F4" s="430" t="s">
        <v>54</v>
      </c>
      <c r="G4" s="669" t="s">
        <v>787</v>
      </c>
      <c r="H4" s="430" t="s">
        <v>54</v>
      </c>
      <c r="I4" s="419"/>
      <c r="J4" s="419"/>
      <c r="K4" s="663" t="s">
        <v>19</v>
      </c>
      <c r="L4" s="447" t="s">
        <v>506</v>
      </c>
      <c r="M4" s="658" t="s">
        <v>54</v>
      </c>
      <c r="N4" s="447" t="s">
        <v>506</v>
      </c>
      <c r="O4" s="658" t="s">
        <v>54</v>
      </c>
      <c r="P4" s="669" t="s">
        <v>787</v>
      </c>
      <c r="Q4" s="658" t="s">
        <v>54</v>
      </c>
      <c r="R4" s="569" t="s">
        <v>1183</v>
      </c>
      <c r="S4" s="658">
        <v>300</v>
      </c>
      <c r="T4" s="421"/>
      <c r="U4" s="421"/>
      <c r="V4" s="663" t="s">
        <v>19</v>
      </c>
      <c r="W4" s="447" t="s">
        <v>506</v>
      </c>
      <c r="X4" s="658" t="s">
        <v>54</v>
      </c>
      <c r="Y4" s="669" t="s">
        <v>787</v>
      </c>
      <c r="Z4" s="658" t="s">
        <v>54</v>
      </c>
      <c r="AA4" s="569" t="s">
        <v>1005</v>
      </c>
      <c r="AB4" s="658">
        <v>486.72</v>
      </c>
      <c r="AC4" s="669" t="s">
        <v>787</v>
      </c>
      <c r="AD4" s="658" t="s">
        <v>54</v>
      </c>
      <c r="AE4" s="569" t="s">
        <v>1125</v>
      </c>
      <c r="AF4" s="658">
        <v>300</v>
      </c>
      <c r="AG4" s="421"/>
      <c r="AH4" s="423"/>
      <c r="AI4" s="663" t="s">
        <v>19</v>
      </c>
      <c r="AJ4" s="447" t="s">
        <v>506</v>
      </c>
      <c r="AK4" s="658" t="s">
        <v>54</v>
      </c>
      <c r="AL4" s="669" t="s">
        <v>787</v>
      </c>
      <c r="AM4" s="658" t="s">
        <v>54</v>
      </c>
      <c r="AN4" s="569" t="s">
        <v>1005</v>
      </c>
      <c r="AO4" s="658">
        <v>486.72</v>
      </c>
      <c r="AP4" s="669" t="s">
        <v>787</v>
      </c>
      <c r="AQ4" s="658" t="s">
        <v>54</v>
      </c>
      <c r="AR4" s="569" t="s">
        <v>1125</v>
      </c>
      <c r="AS4" s="658">
        <v>300</v>
      </c>
      <c r="AT4" s="423"/>
      <c r="AU4" s="799"/>
      <c r="AV4" s="447" t="s">
        <v>506</v>
      </c>
      <c r="AW4" s="658" t="s">
        <v>54</v>
      </c>
      <c r="AX4" s="447" t="s">
        <v>506</v>
      </c>
      <c r="AY4" s="658" t="s">
        <v>54</v>
      </c>
      <c r="AZ4" s="447" t="s">
        <v>506</v>
      </c>
      <c r="BA4" s="658" t="s">
        <v>54</v>
      </c>
      <c r="BB4" s="447" t="s">
        <v>506</v>
      </c>
      <c r="BC4" s="658" t="s">
        <v>54</v>
      </c>
      <c r="BD4" s="423"/>
    </row>
    <row r="5" spans="1:56" ht="78.75">
      <c r="A5" s="419"/>
      <c r="B5" s="663" t="s">
        <v>822</v>
      </c>
      <c r="C5" s="447" t="s">
        <v>506</v>
      </c>
      <c r="D5" s="430" t="s">
        <v>54</v>
      </c>
      <c r="E5" s="447" t="s">
        <v>506</v>
      </c>
      <c r="F5" s="430" t="s">
        <v>54</v>
      </c>
      <c r="G5" s="447" t="s">
        <v>506</v>
      </c>
      <c r="H5" s="430" t="s">
        <v>54</v>
      </c>
      <c r="I5" s="419"/>
      <c r="J5" s="419"/>
      <c r="K5" s="663" t="s">
        <v>822</v>
      </c>
      <c r="L5" s="569" t="s">
        <v>1258</v>
      </c>
      <c r="M5" s="658">
        <v>268.64</v>
      </c>
      <c r="N5" s="569" t="s">
        <v>1259</v>
      </c>
      <c r="O5" s="658">
        <v>155</v>
      </c>
      <c r="P5" s="569" t="s">
        <v>1259</v>
      </c>
      <c r="Q5" s="658">
        <v>155</v>
      </c>
      <c r="R5" s="569" t="s">
        <v>1262</v>
      </c>
      <c r="S5" s="658">
        <v>155</v>
      </c>
      <c r="T5" s="421"/>
      <c r="U5" s="421"/>
      <c r="V5" s="663" t="s">
        <v>822</v>
      </c>
      <c r="W5" s="569" t="s">
        <v>1265</v>
      </c>
      <c r="X5" s="658">
        <v>268.64</v>
      </c>
      <c r="Y5" s="569" t="s">
        <v>1169</v>
      </c>
      <c r="Z5" s="658">
        <v>155</v>
      </c>
      <c r="AA5" s="569" t="s">
        <v>1259</v>
      </c>
      <c r="AB5" s="658">
        <v>155</v>
      </c>
      <c r="AC5" s="569" t="s">
        <v>1259</v>
      </c>
      <c r="AD5" s="658">
        <v>155</v>
      </c>
      <c r="AE5" s="569" t="s">
        <v>1259</v>
      </c>
      <c r="AF5" s="658">
        <v>155</v>
      </c>
      <c r="AG5" s="421"/>
      <c r="AH5" s="423"/>
      <c r="AI5" s="663" t="s">
        <v>822</v>
      </c>
      <c r="AJ5" s="569" t="s">
        <v>948</v>
      </c>
      <c r="AK5" s="658">
        <v>463.91</v>
      </c>
      <c r="AL5" s="569" t="s">
        <v>1026</v>
      </c>
      <c r="AM5" s="658">
        <v>155</v>
      </c>
      <c r="AN5" s="569" t="s">
        <v>1026</v>
      </c>
      <c r="AO5" s="658">
        <v>155</v>
      </c>
      <c r="AP5" s="569" t="s">
        <v>1026</v>
      </c>
      <c r="AQ5" s="658">
        <v>155</v>
      </c>
      <c r="AR5" s="569" t="s">
        <v>1187</v>
      </c>
      <c r="AS5" s="658">
        <v>155</v>
      </c>
      <c r="AT5" s="423"/>
      <c r="AU5" s="800"/>
      <c r="AV5" s="447" t="s">
        <v>506</v>
      </c>
      <c r="AW5" s="658" t="s">
        <v>54</v>
      </c>
      <c r="AX5" s="447" t="s">
        <v>506</v>
      </c>
      <c r="AY5" s="658" t="s">
        <v>54</v>
      </c>
      <c r="AZ5" s="447" t="s">
        <v>506</v>
      </c>
      <c r="BA5" s="658" t="s">
        <v>54</v>
      </c>
      <c r="BB5" s="447" t="s">
        <v>506</v>
      </c>
      <c r="BC5" s="658" t="s">
        <v>54</v>
      </c>
      <c r="BD5" s="423"/>
    </row>
    <row r="6" spans="1:56" ht="21">
      <c r="A6" s="419"/>
      <c r="B6" s="419"/>
      <c r="C6" s="419"/>
      <c r="D6" s="419"/>
      <c r="E6" s="419"/>
      <c r="F6" s="419"/>
      <c r="G6" s="419"/>
      <c r="H6" s="419"/>
      <c r="I6" s="419"/>
      <c r="J6" s="419"/>
      <c r="K6" s="419"/>
      <c r="L6" s="419"/>
      <c r="M6" s="419"/>
      <c r="N6" s="419"/>
      <c r="O6" s="419"/>
      <c r="P6" s="419"/>
      <c r="Q6" s="419"/>
      <c r="R6" s="419"/>
      <c r="S6" s="419"/>
      <c r="T6" s="419"/>
      <c r="U6" s="419"/>
      <c r="V6" s="419"/>
      <c r="W6" s="419"/>
      <c r="X6" s="419"/>
      <c r="Y6" s="419"/>
      <c r="Z6" s="419"/>
      <c r="AA6" s="419"/>
      <c r="AB6" s="419"/>
      <c r="AC6" s="419"/>
      <c r="AD6" s="419"/>
      <c r="AE6" s="419"/>
      <c r="AF6" s="419"/>
      <c r="AG6" s="419"/>
      <c r="AH6" s="419"/>
      <c r="AI6" s="419"/>
      <c r="AJ6" s="419"/>
      <c r="AK6" s="419"/>
      <c r="AL6" s="419"/>
      <c r="AM6" s="419"/>
      <c r="AN6" s="419"/>
      <c r="AO6" s="419"/>
      <c r="AP6" s="419"/>
      <c r="AQ6" s="419"/>
      <c r="AR6" s="419"/>
      <c r="AS6" s="419"/>
      <c r="AT6" s="419"/>
      <c r="AU6" s="419"/>
      <c r="AV6" s="419"/>
      <c r="AW6" s="419"/>
      <c r="AX6" s="419"/>
      <c r="AY6" s="419"/>
      <c r="AZ6" s="419"/>
      <c r="BA6" s="419"/>
      <c r="BB6" s="419"/>
      <c r="BC6" s="419"/>
      <c r="BD6" s="419"/>
    </row>
    <row r="7" spans="1:56" ht="75">
      <c r="A7" s="419" t="s">
        <v>31</v>
      </c>
      <c r="B7" s="420" t="s">
        <v>464</v>
      </c>
      <c r="C7" s="796" t="s">
        <v>221</v>
      </c>
      <c r="D7" s="797"/>
      <c r="E7" s="796" t="s">
        <v>225</v>
      </c>
      <c r="F7" s="797"/>
      <c r="G7" s="796" t="s">
        <v>228</v>
      </c>
      <c r="H7" s="797"/>
      <c r="I7" s="419"/>
      <c r="J7" s="419" t="s">
        <v>31</v>
      </c>
      <c r="K7" s="420" t="s">
        <v>465</v>
      </c>
      <c r="L7" s="796" t="s">
        <v>231</v>
      </c>
      <c r="M7" s="797"/>
      <c r="N7" s="796" t="s">
        <v>236</v>
      </c>
      <c r="O7" s="797"/>
      <c r="P7" s="796" t="s">
        <v>240</v>
      </c>
      <c r="Q7" s="797"/>
      <c r="R7" s="796" t="s">
        <v>244</v>
      </c>
      <c r="S7" s="797"/>
      <c r="T7" s="421"/>
      <c r="U7" s="421"/>
      <c r="V7" s="422" t="s">
        <v>466</v>
      </c>
      <c r="W7" s="796" t="s">
        <v>249</v>
      </c>
      <c r="X7" s="797"/>
      <c r="Y7" s="796" t="s">
        <v>253</v>
      </c>
      <c r="Z7" s="797"/>
      <c r="AA7" s="796" t="s">
        <v>257</v>
      </c>
      <c r="AB7" s="797"/>
      <c r="AC7" s="796" t="s">
        <v>262</v>
      </c>
      <c r="AD7" s="797"/>
      <c r="AE7" s="796" t="s">
        <v>1</v>
      </c>
      <c r="AF7" s="797"/>
      <c r="AG7" s="421"/>
      <c r="AH7" s="423"/>
      <c r="AI7" s="420" t="s">
        <v>467</v>
      </c>
      <c r="AJ7" s="796" t="s">
        <v>270</v>
      </c>
      <c r="AK7" s="797"/>
      <c r="AL7" s="796" t="s">
        <v>274</v>
      </c>
      <c r="AM7" s="797"/>
      <c r="AN7" s="796" t="s">
        <v>278</v>
      </c>
      <c r="AO7" s="797"/>
      <c r="AP7" s="796" t="s">
        <v>282</v>
      </c>
      <c r="AQ7" s="797"/>
      <c r="AR7" s="796" t="s">
        <v>286</v>
      </c>
      <c r="AS7" s="797"/>
      <c r="AT7" s="423"/>
      <c r="AU7" s="420" t="s">
        <v>808</v>
      </c>
      <c r="AV7" s="796" t="s">
        <v>809</v>
      </c>
      <c r="AW7" s="797"/>
      <c r="AX7" s="796" t="s">
        <v>810</v>
      </c>
      <c r="AY7" s="797"/>
      <c r="AZ7" s="796" t="s">
        <v>811</v>
      </c>
      <c r="BA7" s="797"/>
      <c r="BB7" s="796" t="s">
        <v>812</v>
      </c>
      <c r="BC7" s="797"/>
      <c r="BD7" s="423"/>
    </row>
    <row r="8" spans="1:56" ht="36">
      <c r="A8" s="419" t="s">
        <v>31</v>
      </c>
      <c r="B8" s="424" t="s">
        <v>468</v>
      </c>
      <c r="C8" s="425" t="s">
        <v>389</v>
      </c>
      <c r="D8" s="232" t="s">
        <v>469</v>
      </c>
      <c r="E8" s="425" t="s">
        <v>389</v>
      </c>
      <c r="F8" s="232" t="s">
        <v>469</v>
      </c>
      <c r="G8" s="425" t="s">
        <v>389</v>
      </c>
      <c r="H8" s="232" t="s">
        <v>469</v>
      </c>
      <c r="I8" s="419"/>
      <c r="J8" s="419" t="s">
        <v>31</v>
      </c>
      <c r="K8" s="424" t="s">
        <v>468</v>
      </c>
      <c r="L8" s="425" t="s">
        <v>389</v>
      </c>
      <c r="M8" s="232" t="s">
        <v>469</v>
      </c>
      <c r="N8" s="425" t="s">
        <v>389</v>
      </c>
      <c r="O8" s="232" t="s">
        <v>469</v>
      </c>
      <c r="P8" s="425" t="s">
        <v>389</v>
      </c>
      <c r="Q8" s="232" t="s">
        <v>469</v>
      </c>
      <c r="R8" s="425" t="s">
        <v>389</v>
      </c>
      <c r="S8" s="232" t="s">
        <v>469</v>
      </c>
      <c r="T8" s="421"/>
      <c r="U8" s="421"/>
      <c r="V8" s="424" t="s">
        <v>468</v>
      </c>
      <c r="W8" s="425" t="s">
        <v>389</v>
      </c>
      <c r="X8" s="232" t="s">
        <v>469</v>
      </c>
      <c r="Y8" s="425" t="s">
        <v>389</v>
      </c>
      <c r="Z8" s="232" t="s">
        <v>469</v>
      </c>
      <c r="AA8" s="425" t="s">
        <v>389</v>
      </c>
      <c r="AB8" s="232" t="s">
        <v>469</v>
      </c>
      <c r="AC8" s="425" t="s">
        <v>389</v>
      </c>
      <c r="AD8" s="232" t="s">
        <v>469</v>
      </c>
      <c r="AE8" s="425" t="s">
        <v>389</v>
      </c>
      <c r="AF8" s="232" t="s">
        <v>469</v>
      </c>
      <c r="AG8" s="421"/>
      <c r="AH8" s="423"/>
      <c r="AI8" s="424" t="s">
        <v>468</v>
      </c>
      <c r="AJ8" s="425" t="s">
        <v>389</v>
      </c>
      <c r="AK8" s="232" t="s">
        <v>469</v>
      </c>
      <c r="AL8" s="425" t="s">
        <v>389</v>
      </c>
      <c r="AM8" s="232" t="s">
        <v>469</v>
      </c>
      <c r="AN8" s="425" t="s">
        <v>389</v>
      </c>
      <c r="AO8" s="232" t="s">
        <v>469</v>
      </c>
      <c r="AP8" s="425" t="s">
        <v>389</v>
      </c>
      <c r="AQ8" s="232" t="s">
        <v>469</v>
      </c>
      <c r="AR8" s="425" t="s">
        <v>389</v>
      </c>
      <c r="AS8" s="232" t="s">
        <v>469</v>
      </c>
      <c r="AT8" s="423"/>
      <c r="AU8" s="424" t="s">
        <v>468</v>
      </c>
      <c r="AV8" s="425" t="s">
        <v>389</v>
      </c>
      <c r="AW8" s="232" t="s">
        <v>469</v>
      </c>
      <c r="AX8" s="425" t="s">
        <v>389</v>
      </c>
      <c r="AY8" s="232" t="s">
        <v>469</v>
      </c>
      <c r="AZ8" s="425" t="s">
        <v>389</v>
      </c>
      <c r="BA8" s="232" t="s">
        <v>469</v>
      </c>
      <c r="BB8" s="425" t="s">
        <v>389</v>
      </c>
      <c r="BC8" s="232" t="s">
        <v>469</v>
      </c>
      <c r="BD8" s="423"/>
    </row>
    <row r="9" spans="1:56" ht="45">
      <c r="A9" s="419" t="s">
        <v>31</v>
      </c>
      <c r="B9" s="433" t="s">
        <v>470</v>
      </c>
      <c r="C9" s="569" t="s">
        <v>506</v>
      </c>
      <c r="D9" s="659" t="s">
        <v>54</v>
      </c>
      <c r="E9" s="569" t="s">
        <v>506</v>
      </c>
      <c r="F9" s="659" t="s">
        <v>54</v>
      </c>
      <c r="G9" s="569" t="s">
        <v>506</v>
      </c>
      <c r="H9" s="659" t="s">
        <v>54</v>
      </c>
      <c r="I9" s="419"/>
      <c r="J9" s="419" t="s">
        <v>31</v>
      </c>
      <c r="K9" s="433" t="s">
        <v>470</v>
      </c>
      <c r="L9" s="569" t="s">
        <v>506</v>
      </c>
      <c r="M9" s="659" t="s">
        <v>54</v>
      </c>
      <c r="N9" s="569" t="s">
        <v>506</v>
      </c>
      <c r="O9" s="659" t="s">
        <v>54</v>
      </c>
      <c r="P9" s="569" t="s">
        <v>506</v>
      </c>
      <c r="Q9" s="659" t="s">
        <v>54</v>
      </c>
      <c r="R9" s="569" t="s">
        <v>506</v>
      </c>
      <c r="S9" s="659" t="s">
        <v>54</v>
      </c>
      <c r="T9" s="421"/>
      <c r="U9" s="421"/>
      <c r="V9" s="433" t="s">
        <v>470</v>
      </c>
      <c r="W9" s="569" t="s">
        <v>506</v>
      </c>
      <c r="X9" s="659" t="s">
        <v>54</v>
      </c>
      <c r="Y9" s="569" t="s">
        <v>506</v>
      </c>
      <c r="Z9" s="659" t="s">
        <v>54</v>
      </c>
      <c r="AA9" s="569" t="s">
        <v>506</v>
      </c>
      <c r="AB9" s="659" t="s">
        <v>54</v>
      </c>
      <c r="AC9" s="569" t="s">
        <v>506</v>
      </c>
      <c r="AD9" s="659" t="s">
        <v>54</v>
      </c>
      <c r="AE9" s="569" t="s">
        <v>506</v>
      </c>
      <c r="AF9" s="659" t="s">
        <v>54</v>
      </c>
      <c r="AG9" s="421"/>
      <c r="AH9" s="423"/>
      <c r="AI9" s="433" t="s">
        <v>470</v>
      </c>
      <c r="AJ9" s="569" t="s">
        <v>506</v>
      </c>
      <c r="AK9" s="659" t="s">
        <v>54</v>
      </c>
      <c r="AL9" s="569" t="s">
        <v>506</v>
      </c>
      <c r="AM9" s="659" t="s">
        <v>54</v>
      </c>
      <c r="AN9" s="569" t="s">
        <v>506</v>
      </c>
      <c r="AO9" s="659" t="s">
        <v>54</v>
      </c>
      <c r="AP9" s="569" t="s">
        <v>506</v>
      </c>
      <c r="AQ9" s="659" t="s">
        <v>54</v>
      </c>
      <c r="AR9" s="569" t="s">
        <v>506</v>
      </c>
      <c r="AS9" s="659" t="s">
        <v>54</v>
      </c>
      <c r="AT9" s="423"/>
      <c r="AU9" s="769" t="s">
        <v>813</v>
      </c>
      <c r="AV9" s="569" t="s">
        <v>1031</v>
      </c>
      <c r="AW9" s="659">
        <v>746</v>
      </c>
      <c r="AX9" s="569"/>
      <c r="AY9" s="659"/>
      <c r="AZ9" s="569" t="s">
        <v>823</v>
      </c>
      <c r="BA9" s="659">
        <v>1404</v>
      </c>
      <c r="BB9" s="569" t="s">
        <v>1225</v>
      </c>
      <c r="BC9" s="659">
        <v>1696.67</v>
      </c>
      <c r="BD9" s="423"/>
    </row>
    <row r="10" spans="1:56" ht="33.75">
      <c r="A10" s="419"/>
      <c r="B10" s="774" t="s">
        <v>471</v>
      </c>
      <c r="C10" s="569" t="s">
        <v>506</v>
      </c>
      <c r="D10" s="659" t="s">
        <v>54</v>
      </c>
      <c r="E10" s="569" t="s">
        <v>506</v>
      </c>
      <c r="F10" s="659" t="s">
        <v>54</v>
      </c>
      <c r="G10" s="569" t="s">
        <v>506</v>
      </c>
      <c r="H10" s="659" t="s">
        <v>54</v>
      </c>
      <c r="I10" s="419"/>
      <c r="J10" s="419"/>
      <c r="K10" s="774" t="s">
        <v>471</v>
      </c>
      <c r="L10" s="569" t="s">
        <v>506</v>
      </c>
      <c r="M10" s="659" t="s">
        <v>54</v>
      </c>
      <c r="N10" s="569" t="s">
        <v>506</v>
      </c>
      <c r="O10" s="659" t="s">
        <v>54</v>
      </c>
      <c r="P10" s="569" t="s">
        <v>506</v>
      </c>
      <c r="Q10" s="659" t="s">
        <v>54</v>
      </c>
      <c r="R10" s="569" t="s">
        <v>1127</v>
      </c>
      <c r="S10" s="659">
        <v>252</v>
      </c>
      <c r="T10" s="421"/>
      <c r="U10" s="421"/>
      <c r="V10" s="774" t="s">
        <v>471</v>
      </c>
      <c r="W10" s="569" t="s">
        <v>506</v>
      </c>
      <c r="X10" s="659" t="s">
        <v>54</v>
      </c>
      <c r="Y10" s="569" t="s">
        <v>506</v>
      </c>
      <c r="Z10" s="659" t="s">
        <v>54</v>
      </c>
      <c r="AA10" s="569" t="s">
        <v>967</v>
      </c>
      <c r="AB10" s="659">
        <v>252</v>
      </c>
      <c r="AC10" s="569"/>
      <c r="AD10" s="659"/>
      <c r="AE10" s="569" t="s">
        <v>1127</v>
      </c>
      <c r="AF10" s="659">
        <v>252</v>
      </c>
      <c r="AG10" s="421"/>
      <c r="AH10" s="423"/>
      <c r="AI10" s="769" t="s">
        <v>471</v>
      </c>
      <c r="AJ10" s="569" t="s">
        <v>506</v>
      </c>
      <c r="AK10" s="659" t="s">
        <v>54</v>
      </c>
      <c r="AL10" s="569" t="s">
        <v>506</v>
      </c>
      <c r="AM10" s="659" t="s">
        <v>54</v>
      </c>
      <c r="AN10" s="569" t="s">
        <v>976</v>
      </c>
      <c r="AO10" s="659">
        <v>252</v>
      </c>
      <c r="AP10" s="569"/>
      <c r="AQ10" s="659"/>
      <c r="AR10" s="569" t="s">
        <v>1127</v>
      </c>
      <c r="AS10" s="659">
        <v>252</v>
      </c>
      <c r="AT10" s="423"/>
      <c r="AU10" s="770"/>
      <c r="AV10" s="569" t="s">
        <v>1032</v>
      </c>
      <c r="AW10" s="659">
        <v>430</v>
      </c>
      <c r="AX10" s="569" t="s">
        <v>1236</v>
      </c>
      <c r="AY10" s="659">
        <v>430</v>
      </c>
      <c r="AZ10" s="569" t="s">
        <v>506</v>
      </c>
      <c r="BA10" s="659" t="s">
        <v>54</v>
      </c>
      <c r="BB10" s="569" t="s">
        <v>1226</v>
      </c>
      <c r="BC10" s="659">
        <v>1696.67</v>
      </c>
      <c r="BD10" s="423"/>
    </row>
    <row r="11" spans="1:56" ht="33.75">
      <c r="A11" s="419"/>
      <c r="B11" s="775"/>
      <c r="C11" s="569" t="s">
        <v>506</v>
      </c>
      <c r="D11" s="659" t="s">
        <v>54</v>
      </c>
      <c r="E11" s="569" t="s">
        <v>506</v>
      </c>
      <c r="F11" s="659" t="s">
        <v>54</v>
      </c>
      <c r="G11" s="569" t="s">
        <v>506</v>
      </c>
      <c r="H11" s="659" t="s">
        <v>54</v>
      </c>
      <c r="I11" s="419"/>
      <c r="J11" s="419"/>
      <c r="K11" s="775"/>
      <c r="L11" s="569" t="s">
        <v>506</v>
      </c>
      <c r="M11" s="659" t="s">
        <v>54</v>
      </c>
      <c r="N11" s="569" t="s">
        <v>506</v>
      </c>
      <c r="O11" s="659" t="s">
        <v>54</v>
      </c>
      <c r="P11" s="569" t="s">
        <v>506</v>
      </c>
      <c r="Q11" s="659" t="s">
        <v>54</v>
      </c>
      <c r="R11" s="569" t="s">
        <v>990</v>
      </c>
      <c r="S11" s="659">
        <v>252</v>
      </c>
      <c r="T11" s="421"/>
      <c r="U11" s="421"/>
      <c r="V11" s="775"/>
      <c r="W11" s="569" t="s">
        <v>506</v>
      </c>
      <c r="X11" s="659" t="s">
        <v>54</v>
      </c>
      <c r="Y11" s="569" t="s">
        <v>506</v>
      </c>
      <c r="Z11" s="659" t="s">
        <v>54</v>
      </c>
      <c r="AA11" s="569" t="s">
        <v>990</v>
      </c>
      <c r="AB11" s="659">
        <v>252</v>
      </c>
      <c r="AC11" s="569" t="s">
        <v>506</v>
      </c>
      <c r="AD11" s="659" t="s">
        <v>54</v>
      </c>
      <c r="AE11" s="569" t="s">
        <v>990</v>
      </c>
      <c r="AF11" s="659">
        <v>252</v>
      </c>
      <c r="AG11" s="421"/>
      <c r="AH11" s="423"/>
      <c r="AI11" s="770"/>
      <c r="AJ11" s="569" t="s">
        <v>506</v>
      </c>
      <c r="AK11" s="659" t="s">
        <v>54</v>
      </c>
      <c r="AL11" s="569" t="s">
        <v>506</v>
      </c>
      <c r="AM11" s="659" t="s">
        <v>54</v>
      </c>
      <c r="AN11" s="569" t="s">
        <v>990</v>
      </c>
      <c r="AO11" s="659">
        <v>252</v>
      </c>
      <c r="AP11" s="569" t="s">
        <v>506</v>
      </c>
      <c r="AQ11" s="659" t="s">
        <v>54</v>
      </c>
      <c r="AR11" s="569" t="s">
        <v>990</v>
      </c>
      <c r="AS11" s="659">
        <v>252</v>
      </c>
      <c r="AT11" s="423"/>
      <c r="AU11" s="770"/>
      <c r="AV11" s="569" t="s">
        <v>506</v>
      </c>
      <c r="AW11" s="659" t="s">
        <v>54</v>
      </c>
      <c r="AX11" s="569" t="s">
        <v>506</v>
      </c>
      <c r="AY11" s="659" t="s">
        <v>54</v>
      </c>
      <c r="AZ11" s="569" t="s">
        <v>506</v>
      </c>
      <c r="BA11" s="659" t="s">
        <v>54</v>
      </c>
      <c r="BB11" s="569" t="s">
        <v>1227</v>
      </c>
      <c r="BC11" s="659">
        <v>430</v>
      </c>
      <c r="BD11" s="423"/>
    </row>
    <row r="12" spans="1:56" ht="22.5">
      <c r="A12" s="419" t="s">
        <v>31</v>
      </c>
      <c r="B12" s="784"/>
      <c r="C12" s="569" t="s">
        <v>506</v>
      </c>
      <c r="D12" s="659" t="s">
        <v>54</v>
      </c>
      <c r="E12" s="569" t="s">
        <v>506</v>
      </c>
      <c r="F12" s="659" t="s">
        <v>54</v>
      </c>
      <c r="G12" s="569" t="s">
        <v>506</v>
      </c>
      <c r="H12" s="659" t="s">
        <v>54</v>
      </c>
      <c r="I12" s="419"/>
      <c r="J12" s="419" t="s">
        <v>31</v>
      </c>
      <c r="K12" s="784"/>
      <c r="L12" s="569" t="s">
        <v>506</v>
      </c>
      <c r="M12" s="659" t="s">
        <v>54</v>
      </c>
      <c r="N12" s="569" t="s">
        <v>990</v>
      </c>
      <c r="O12" s="659">
        <v>402</v>
      </c>
      <c r="P12" s="569" t="s">
        <v>506</v>
      </c>
      <c r="Q12" s="659" t="s">
        <v>54</v>
      </c>
      <c r="R12" s="569" t="s">
        <v>506</v>
      </c>
      <c r="S12" s="659" t="s">
        <v>54</v>
      </c>
      <c r="T12" s="421"/>
      <c r="U12" s="421"/>
      <c r="V12" s="784"/>
      <c r="W12" s="569" t="s">
        <v>506</v>
      </c>
      <c r="X12" s="659" t="s">
        <v>54</v>
      </c>
      <c r="Y12" s="569" t="s">
        <v>506</v>
      </c>
      <c r="Z12" s="659" t="s">
        <v>54</v>
      </c>
      <c r="AA12" s="569" t="s">
        <v>964</v>
      </c>
      <c r="AB12" s="659">
        <v>402</v>
      </c>
      <c r="AC12" s="569" t="s">
        <v>506</v>
      </c>
      <c r="AD12" s="659" t="s">
        <v>54</v>
      </c>
      <c r="AE12" s="569" t="s">
        <v>1148</v>
      </c>
      <c r="AF12" s="659">
        <v>402</v>
      </c>
      <c r="AG12" s="421"/>
      <c r="AH12" s="423"/>
      <c r="AI12" s="783"/>
      <c r="AJ12" s="569" t="s">
        <v>506</v>
      </c>
      <c r="AK12" s="659" t="s">
        <v>54</v>
      </c>
      <c r="AL12" s="569" t="s">
        <v>506</v>
      </c>
      <c r="AM12" s="659" t="s">
        <v>54</v>
      </c>
      <c r="AN12" s="569" t="s">
        <v>964</v>
      </c>
      <c r="AO12" s="659">
        <v>402</v>
      </c>
      <c r="AP12" s="569" t="s">
        <v>506</v>
      </c>
      <c r="AQ12" s="659" t="s">
        <v>54</v>
      </c>
      <c r="AR12" s="569" t="s">
        <v>1148</v>
      </c>
      <c r="AS12" s="659">
        <v>402</v>
      </c>
      <c r="AT12" s="423"/>
      <c r="AU12" s="770"/>
      <c r="AV12" s="569" t="s">
        <v>506</v>
      </c>
      <c r="AW12" s="659" t="s">
        <v>54</v>
      </c>
      <c r="AX12" s="569" t="s">
        <v>506</v>
      </c>
      <c r="AY12" s="659" t="s">
        <v>54</v>
      </c>
      <c r="AZ12" s="569" t="s">
        <v>506</v>
      </c>
      <c r="BA12" s="659" t="s">
        <v>54</v>
      </c>
      <c r="BB12" s="569" t="s">
        <v>506</v>
      </c>
      <c r="BC12" s="659" t="s">
        <v>54</v>
      </c>
      <c r="BD12" s="423"/>
    </row>
    <row r="13" spans="1:56" ht="33.75">
      <c r="A13" s="419" t="s">
        <v>31</v>
      </c>
      <c r="B13" s="664" t="s">
        <v>472</v>
      </c>
      <c r="C13" s="569" t="s">
        <v>914</v>
      </c>
      <c r="D13" s="659">
        <v>319</v>
      </c>
      <c r="E13" s="569" t="s">
        <v>1156</v>
      </c>
      <c r="F13" s="659">
        <v>555</v>
      </c>
      <c r="G13" s="569" t="s">
        <v>1339</v>
      </c>
      <c r="H13" s="659">
        <v>1185</v>
      </c>
      <c r="I13" s="419"/>
      <c r="J13" s="419" t="s">
        <v>31</v>
      </c>
      <c r="K13" s="664" t="s">
        <v>472</v>
      </c>
      <c r="L13" s="569" t="s">
        <v>918</v>
      </c>
      <c r="M13" s="659">
        <v>668</v>
      </c>
      <c r="N13" s="569" t="s">
        <v>1248</v>
      </c>
      <c r="O13" s="659">
        <v>1085</v>
      </c>
      <c r="P13" s="569" t="s">
        <v>1377</v>
      </c>
      <c r="Q13" s="659">
        <v>1185</v>
      </c>
      <c r="R13" s="569" t="s">
        <v>1184</v>
      </c>
      <c r="S13" s="659">
        <v>2308</v>
      </c>
      <c r="T13" s="421"/>
      <c r="U13" s="421"/>
      <c r="V13" s="664" t="s">
        <v>472</v>
      </c>
      <c r="W13" s="569" t="s">
        <v>933</v>
      </c>
      <c r="X13" s="659">
        <v>819</v>
      </c>
      <c r="Y13" s="569" t="s">
        <v>1170</v>
      </c>
      <c r="Z13" s="659">
        <v>819</v>
      </c>
      <c r="AA13" s="569" t="s">
        <v>1006</v>
      </c>
      <c r="AB13" s="659">
        <v>1456</v>
      </c>
      <c r="AC13" s="569" t="s">
        <v>866</v>
      </c>
      <c r="AD13" s="659">
        <v>1680</v>
      </c>
      <c r="AE13" s="569" t="s">
        <v>1149</v>
      </c>
      <c r="AF13" s="659">
        <v>2908</v>
      </c>
      <c r="AG13" s="421"/>
      <c r="AH13" s="423"/>
      <c r="AI13" s="664" t="s">
        <v>472</v>
      </c>
      <c r="AJ13" s="569" t="s">
        <v>507</v>
      </c>
      <c r="AK13" s="659">
        <v>1000</v>
      </c>
      <c r="AL13" s="569" t="s">
        <v>934</v>
      </c>
      <c r="AM13" s="659">
        <v>1795</v>
      </c>
      <c r="AN13" s="569" t="s">
        <v>1022</v>
      </c>
      <c r="AO13" s="659">
        <v>0</v>
      </c>
      <c r="AP13" s="569" t="s">
        <v>1013</v>
      </c>
      <c r="AQ13" s="659">
        <v>1680</v>
      </c>
      <c r="AR13" s="569" t="s">
        <v>1188</v>
      </c>
      <c r="AS13" s="659">
        <v>2908</v>
      </c>
      <c r="AT13" s="423"/>
      <c r="AU13" s="770"/>
      <c r="AV13" s="569" t="s">
        <v>506</v>
      </c>
      <c r="AW13" s="659" t="s">
        <v>54</v>
      </c>
      <c r="AX13" s="569" t="s">
        <v>506</v>
      </c>
      <c r="AY13" s="659" t="s">
        <v>54</v>
      </c>
      <c r="AZ13" s="569" t="s">
        <v>506</v>
      </c>
      <c r="BA13" s="659" t="s">
        <v>54</v>
      </c>
      <c r="BB13" s="569" t="s">
        <v>506</v>
      </c>
      <c r="BC13" s="659" t="s">
        <v>54</v>
      </c>
      <c r="BD13" s="423"/>
    </row>
    <row r="14" spans="1:56" ht="21">
      <c r="A14" s="419" t="s">
        <v>31</v>
      </c>
      <c r="B14" s="776" t="s">
        <v>474</v>
      </c>
      <c r="C14" s="569" t="s">
        <v>506</v>
      </c>
      <c r="D14" s="659" t="s">
        <v>54</v>
      </c>
      <c r="E14" s="569" t="s">
        <v>508</v>
      </c>
      <c r="F14" s="659" t="s">
        <v>54</v>
      </c>
      <c r="G14" s="569" t="s">
        <v>508</v>
      </c>
      <c r="H14" s="659" t="s">
        <v>54</v>
      </c>
      <c r="I14" s="419"/>
      <c r="J14" s="419" t="s">
        <v>31</v>
      </c>
      <c r="K14" s="776" t="s">
        <v>474</v>
      </c>
      <c r="L14" s="569" t="s">
        <v>506</v>
      </c>
      <c r="M14" s="659" t="s">
        <v>54</v>
      </c>
      <c r="N14" s="569" t="s">
        <v>506</v>
      </c>
      <c r="O14" s="659" t="s">
        <v>54</v>
      </c>
      <c r="P14" s="569" t="s">
        <v>508</v>
      </c>
      <c r="Q14" s="659" t="s">
        <v>54</v>
      </c>
      <c r="R14" s="569"/>
      <c r="S14" s="659"/>
      <c r="T14" s="421"/>
      <c r="U14" s="421"/>
      <c r="V14" s="776" t="s">
        <v>474</v>
      </c>
      <c r="W14" s="569" t="s">
        <v>506</v>
      </c>
      <c r="X14" s="659" t="s">
        <v>54</v>
      </c>
      <c r="Y14" s="569" t="s">
        <v>506</v>
      </c>
      <c r="Z14" s="659" t="s">
        <v>54</v>
      </c>
      <c r="AA14" s="569" t="s">
        <v>508</v>
      </c>
      <c r="AB14" s="659" t="s">
        <v>54</v>
      </c>
      <c r="AC14" s="569" t="s">
        <v>508</v>
      </c>
      <c r="AD14" s="659" t="s">
        <v>54</v>
      </c>
      <c r="AE14" s="569"/>
      <c r="AF14" s="659"/>
      <c r="AG14" s="421"/>
      <c r="AH14" s="423"/>
      <c r="AI14" s="771" t="s">
        <v>474</v>
      </c>
      <c r="AJ14" s="569" t="s">
        <v>506</v>
      </c>
      <c r="AK14" s="659" t="s">
        <v>54</v>
      </c>
      <c r="AL14" s="569" t="s">
        <v>508</v>
      </c>
      <c r="AM14" s="659" t="s">
        <v>54</v>
      </c>
      <c r="AN14" s="569" t="s">
        <v>508</v>
      </c>
      <c r="AO14" s="659" t="s">
        <v>54</v>
      </c>
      <c r="AP14" s="569" t="s">
        <v>508</v>
      </c>
      <c r="AQ14" s="659" t="s">
        <v>54</v>
      </c>
      <c r="AR14" s="569"/>
      <c r="AS14" s="659"/>
      <c r="AT14" s="423"/>
      <c r="AU14" s="770"/>
      <c r="AV14" s="569" t="s">
        <v>506</v>
      </c>
      <c r="AW14" s="659" t="s">
        <v>54</v>
      </c>
      <c r="AX14" s="569" t="s">
        <v>506</v>
      </c>
      <c r="AY14" s="659" t="s">
        <v>54</v>
      </c>
      <c r="AZ14" s="569" t="s">
        <v>506</v>
      </c>
      <c r="BA14" s="659" t="s">
        <v>54</v>
      </c>
      <c r="BB14" s="569" t="s">
        <v>506</v>
      </c>
      <c r="BC14" s="659" t="s">
        <v>54</v>
      </c>
      <c r="BD14" s="423"/>
    </row>
    <row r="15" spans="1:56" ht="21">
      <c r="A15" s="419"/>
      <c r="B15" s="778"/>
      <c r="C15" s="569"/>
      <c r="D15" s="659"/>
      <c r="E15" s="569"/>
      <c r="F15" s="659"/>
      <c r="G15" s="569"/>
      <c r="H15" s="659"/>
      <c r="I15" s="419"/>
      <c r="J15" s="419"/>
      <c r="K15" s="778"/>
      <c r="L15" s="569"/>
      <c r="M15" s="659"/>
      <c r="N15" s="569"/>
      <c r="O15" s="659"/>
      <c r="P15" s="569"/>
      <c r="Q15" s="659"/>
      <c r="R15" s="569"/>
      <c r="S15" s="659"/>
      <c r="T15" s="421"/>
      <c r="U15" s="421"/>
      <c r="V15" s="778"/>
      <c r="W15" s="569"/>
      <c r="X15" s="659"/>
      <c r="Y15" s="569"/>
      <c r="Z15" s="659"/>
      <c r="AA15" s="569"/>
      <c r="AB15" s="659"/>
      <c r="AC15" s="569"/>
      <c r="AD15" s="659"/>
      <c r="AE15" s="569"/>
      <c r="AF15" s="659"/>
      <c r="AG15" s="421"/>
      <c r="AH15" s="423"/>
      <c r="AI15" s="773"/>
      <c r="AJ15" s="569"/>
      <c r="AK15" s="659"/>
      <c r="AL15" s="569"/>
      <c r="AM15" s="659"/>
      <c r="AN15" s="569"/>
      <c r="AO15" s="659"/>
      <c r="AP15" s="569"/>
      <c r="AQ15" s="659"/>
      <c r="AR15" s="569"/>
      <c r="AS15" s="659"/>
      <c r="AT15" s="423"/>
      <c r="AU15" s="770"/>
      <c r="AV15" s="569"/>
      <c r="AW15" s="659"/>
      <c r="AX15" s="569"/>
      <c r="AY15" s="659"/>
      <c r="AZ15" s="569"/>
      <c r="BA15" s="659"/>
      <c r="BB15" s="569"/>
      <c r="BC15" s="659"/>
      <c r="BD15" s="423"/>
    </row>
    <row r="16" spans="1:56" ht="28.5" customHeight="1">
      <c r="A16" s="419" t="s">
        <v>31</v>
      </c>
      <c r="B16" s="761" t="s">
        <v>475</v>
      </c>
      <c r="C16" s="569" t="s">
        <v>506</v>
      </c>
      <c r="D16" s="659" t="s">
        <v>54</v>
      </c>
      <c r="E16" s="569" t="s">
        <v>1157</v>
      </c>
      <c r="F16" s="659">
        <v>109</v>
      </c>
      <c r="G16" s="569" t="s">
        <v>506</v>
      </c>
      <c r="H16" s="659" t="s">
        <v>54</v>
      </c>
      <c r="I16" s="419"/>
      <c r="J16" s="419" t="s">
        <v>31</v>
      </c>
      <c r="K16" s="761" t="s">
        <v>475</v>
      </c>
      <c r="L16" s="569" t="s">
        <v>989</v>
      </c>
      <c r="M16" s="659">
        <v>109</v>
      </c>
      <c r="N16" s="569" t="s">
        <v>1249</v>
      </c>
      <c r="O16" s="659">
        <v>105</v>
      </c>
      <c r="P16" s="569" t="s">
        <v>506</v>
      </c>
      <c r="Q16" s="659" t="s">
        <v>54</v>
      </c>
      <c r="R16" s="569" t="s">
        <v>1128</v>
      </c>
      <c r="S16" s="659">
        <v>208</v>
      </c>
      <c r="T16" s="421"/>
      <c r="U16" s="421"/>
      <c r="V16" s="761" t="s">
        <v>475</v>
      </c>
      <c r="W16" s="569" t="s">
        <v>865</v>
      </c>
      <c r="X16" s="659">
        <v>142</v>
      </c>
      <c r="Y16" s="569" t="s">
        <v>1157</v>
      </c>
      <c r="Z16" s="659">
        <v>109</v>
      </c>
      <c r="AA16" s="569" t="s">
        <v>506</v>
      </c>
      <c r="AB16" s="659" t="s">
        <v>54</v>
      </c>
      <c r="AC16" s="569"/>
      <c r="AD16" s="659"/>
      <c r="AE16" s="569" t="s">
        <v>1128</v>
      </c>
      <c r="AF16" s="659">
        <v>208</v>
      </c>
      <c r="AG16" s="421"/>
      <c r="AH16" s="423"/>
      <c r="AI16" s="785" t="s">
        <v>475</v>
      </c>
      <c r="AJ16" s="569" t="s">
        <v>938</v>
      </c>
      <c r="AK16" s="659">
        <v>160</v>
      </c>
      <c r="AL16" s="569" t="s">
        <v>506</v>
      </c>
      <c r="AM16" s="659" t="s">
        <v>54</v>
      </c>
      <c r="AN16" s="569" t="s">
        <v>506</v>
      </c>
      <c r="AO16" s="659" t="s">
        <v>504</v>
      </c>
      <c r="AP16" s="569" t="s">
        <v>506</v>
      </c>
      <c r="AQ16" s="659" t="s">
        <v>54</v>
      </c>
      <c r="AR16" s="569" t="s">
        <v>1128</v>
      </c>
      <c r="AS16" s="659">
        <v>208</v>
      </c>
      <c r="AT16" s="423"/>
      <c r="AU16" s="770"/>
      <c r="AV16" s="569" t="s">
        <v>506</v>
      </c>
      <c r="AW16" s="659" t="s">
        <v>54</v>
      </c>
      <c r="AX16" s="569" t="s">
        <v>506</v>
      </c>
      <c r="AY16" s="659" t="s">
        <v>54</v>
      </c>
      <c r="AZ16" s="569" t="s">
        <v>506</v>
      </c>
      <c r="BA16" s="659" t="s">
        <v>54</v>
      </c>
      <c r="BB16" s="569" t="s">
        <v>506</v>
      </c>
      <c r="BC16" s="659" t="s">
        <v>54</v>
      </c>
      <c r="BD16" s="423"/>
    </row>
    <row r="17" spans="1:56" ht="22.5">
      <c r="A17" s="419" t="s">
        <v>31</v>
      </c>
      <c r="B17" s="762"/>
      <c r="C17" s="569" t="s">
        <v>506</v>
      </c>
      <c r="D17" s="659" t="s">
        <v>54</v>
      </c>
      <c r="E17" s="569" t="s">
        <v>1158</v>
      </c>
      <c r="F17" s="659">
        <v>219</v>
      </c>
      <c r="G17" s="569" t="s">
        <v>506</v>
      </c>
      <c r="H17" s="659" t="s">
        <v>54</v>
      </c>
      <c r="I17" s="419"/>
      <c r="J17" s="419" t="s">
        <v>31</v>
      </c>
      <c r="K17" s="762"/>
      <c r="L17" s="569"/>
      <c r="M17" s="659"/>
      <c r="N17" s="569" t="s">
        <v>506</v>
      </c>
      <c r="O17" s="659" t="s">
        <v>54</v>
      </c>
      <c r="P17" s="569" t="s">
        <v>506</v>
      </c>
      <c r="Q17" s="659" t="s">
        <v>54</v>
      </c>
      <c r="R17" s="569" t="s">
        <v>506</v>
      </c>
      <c r="S17" s="659" t="s">
        <v>54</v>
      </c>
      <c r="T17" s="421"/>
      <c r="U17" s="421"/>
      <c r="V17" s="762"/>
      <c r="W17" s="569" t="s">
        <v>506</v>
      </c>
      <c r="X17" s="659" t="s">
        <v>54</v>
      </c>
      <c r="Y17" s="569" t="s">
        <v>1158</v>
      </c>
      <c r="Z17" s="659">
        <v>219</v>
      </c>
      <c r="AA17" s="569" t="s">
        <v>506</v>
      </c>
      <c r="AB17" s="659" t="s">
        <v>54</v>
      </c>
      <c r="AC17" s="569" t="s">
        <v>506</v>
      </c>
      <c r="AD17" s="659" t="s">
        <v>54</v>
      </c>
      <c r="AE17" s="569" t="s">
        <v>506</v>
      </c>
      <c r="AF17" s="659" t="s">
        <v>54</v>
      </c>
      <c r="AG17" s="421"/>
      <c r="AH17" s="423"/>
      <c r="AI17" s="788"/>
      <c r="AJ17" s="569" t="s">
        <v>506</v>
      </c>
      <c r="AK17" s="659" t="s">
        <v>54</v>
      </c>
      <c r="AL17" s="569" t="s">
        <v>506</v>
      </c>
      <c r="AM17" s="659" t="s">
        <v>54</v>
      </c>
      <c r="AN17" s="569" t="s">
        <v>506</v>
      </c>
      <c r="AO17" s="659" t="s">
        <v>54</v>
      </c>
      <c r="AP17" s="569" t="s">
        <v>506</v>
      </c>
      <c r="AQ17" s="659" t="s">
        <v>54</v>
      </c>
      <c r="AR17" s="569" t="s">
        <v>506</v>
      </c>
      <c r="AS17" s="659" t="s">
        <v>54</v>
      </c>
      <c r="AT17" s="423"/>
      <c r="AU17" s="770"/>
      <c r="AV17" s="569" t="s">
        <v>506</v>
      </c>
      <c r="AW17" s="659" t="s">
        <v>54</v>
      </c>
      <c r="AX17" s="569" t="s">
        <v>506</v>
      </c>
      <c r="AY17" s="659" t="s">
        <v>54</v>
      </c>
      <c r="AZ17" s="569" t="s">
        <v>506</v>
      </c>
      <c r="BA17" s="659" t="s">
        <v>54</v>
      </c>
      <c r="BB17" s="569" t="s">
        <v>506</v>
      </c>
      <c r="BC17" s="659" t="s">
        <v>54</v>
      </c>
      <c r="BD17" s="423"/>
    </row>
    <row r="18" spans="1:56" ht="30">
      <c r="A18" s="419" t="s">
        <v>31</v>
      </c>
      <c r="B18" s="434" t="s">
        <v>476</v>
      </c>
      <c r="C18" s="569" t="s">
        <v>506</v>
      </c>
      <c r="D18" s="659" t="s">
        <v>54</v>
      </c>
      <c r="E18" s="569" t="s">
        <v>506</v>
      </c>
      <c r="F18" s="659" t="s">
        <v>54</v>
      </c>
      <c r="G18" s="569" t="s">
        <v>506</v>
      </c>
      <c r="H18" s="659" t="s">
        <v>54</v>
      </c>
      <c r="I18" s="419"/>
      <c r="J18" s="419" t="s">
        <v>31</v>
      </c>
      <c r="K18" s="434" t="s">
        <v>476</v>
      </c>
      <c r="L18" s="569" t="s">
        <v>506</v>
      </c>
      <c r="M18" s="659" t="s">
        <v>54</v>
      </c>
      <c r="N18" s="569" t="s">
        <v>506</v>
      </c>
      <c r="O18" s="659" t="s">
        <v>54</v>
      </c>
      <c r="P18" s="569" t="s">
        <v>506</v>
      </c>
      <c r="Q18" s="659" t="s">
        <v>54</v>
      </c>
      <c r="R18" s="569" t="s">
        <v>506</v>
      </c>
      <c r="S18" s="659" t="s">
        <v>54</v>
      </c>
      <c r="T18" s="421"/>
      <c r="U18" s="421"/>
      <c r="V18" s="434" t="s">
        <v>476</v>
      </c>
      <c r="W18" s="569" t="s">
        <v>506</v>
      </c>
      <c r="X18" s="659" t="s">
        <v>54</v>
      </c>
      <c r="Y18" s="569" t="s">
        <v>506</v>
      </c>
      <c r="Z18" s="659" t="s">
        <v>54</v>
      </c>
      <c r="AA18" s="569" t="s">
        <v>506</v>
      </c>
      <c r="AB18" s="659" t="s">
        <v>54</v>
      </c>
      <c r="AC18" s="569" t="s">
        <v>506</v>
      </c>
      <c r="AD18" s="659" t="s">
        <v>54</v>
      </c>
      <c r="AE18" s="569" t="s">
        <v>506</v>
      </c>
      <c r="AF18" s="659" t="s">
        <v>54</v>
      </c>
      <c r="AG18" s="421"/>
      <c r="AH18" s="423"/>
      <c r="AI18" s="434" t="s">
        <v>476</v>
      </c>
      <c r="AJ18" s="569" t="s">
        <v>506</v>
      </c>
      <c r="AK18" s="659" t="s">
        <v>54</v>
      </c>
      <c r="AL18" s="569" t="s">
        <v>506</v>
      </c>
      <c r="AM18" s="659" t="s">
        <v>54</v>
      </c>
      <c r="AN18" s="569" t="s">
        <v>506</v>
      </c>
      <c r="AO18" s="659" t="s">
        <v>54</v>
      </c>
      <c r="AP18" s="569" t="s">
        <v>506</v>
      </c>
      <c r="AQ18" s="659" t="s">
        <v>54</v>
      </c>
      <c r="AR18" s="569" t="s">
        <v>506</v>
      </c>
      <c r="AS18" s="659" t="s">
        <v>54</v>
      </c>
      <c r="AT18" s="423"/>
      <c r="AU18" s="783"/>
      <c r="AV18" s="569" t="s">
        <v>506</v>
      </c>
      <c r="AW18" s="659" t="s">
        <v>54</v>
      </c>
      <c r="AX18" s="569" t="s">
        <v>506</v>
      </c>
      <c r="AY18" s="659" t="s">
        <v>54</v>
      </c>
      <c r="AZ18" s="569" t="s">
        <v>506</v>
      </c>
      <c r="BA18" s="659" t="s">
        <v>54</v>
      </c>
      <c r="BB18" s="569" t="s">
        <v>506</v>
      </c>
      <c r="BC18" s="659" t="s">
        <v>54</v>
      </c>
      <c r="BD18" s="423"/>
    </row>
    <row r="19" spans="1:56" ht="45">
      <c r="A19" s="419" t="s">
        <v>31</v>
      </c>
      <c r="B19" s="774" t="s">
        <v>478</v>
      </c>
      <c r="C19" s="569"/>
      <c r="D19" s="659"/>
      <c r="E19" s="569" t="s">
        <v>1160</v>
      </c>
      <c r="F19" s="659">
        <v>141</v>
      </c>
      <c r="G19" s="569" t="s">
        <v>1340</v>
      </c>
      <c r="H19" s="659">
        <v>179</v>
      </c>
      <c r="I19" s="419"/>
      <c r="J19" s="419" t="s">
        <v>31</v>
      </c>
      <c r="K19" s="774" t="s">
        <v>478</v>
      </c>
      <c r="L19" s="569" t="s">
        <v>919</v>
      </c>
      <c r="M19" s="659">
        <v>141</v>
      </c>
      <c r="N19" s="569" t="s">
        <v>1129</v>
      </c>
      <c r="O19" s="659">
        <v>125</v>
      </c>
      <c r="P19" s="569" t="s">
        <v>1340</v>
      </c>
      <c r="Q19" s="659">
        <v>179</v>
      </c>
      <c r="R19" s="569" t="s">
        <v>1129</v>
      </c>
      <c r="S19" s="659">
        <v>125</v>
      </c>
      <c r="T19" s="421"/>
      <c r="U19" s="421"/>
      <c r="V19" s="774" t="s">
        <v>478</v>
      </c>
      <c r="W19" s="569" t="s">
        <v>973</v>
      </c>
      <c r="X19" s="659">
        <v>154</v>
      </c>
      <c r="Y19" s="569" t="s">
        <v>1160</v>
      </c>
      <c r="Z19" s="659">
        <v>141</v>
      </c>
      <c r="AA19" s="569" t="s">
        <v>931</v>
      </c>
      <c r="AB19" s="659">
        <v>125</v>
      </c>
      <c r="AC19" s="569" t="s">
        <v>862</v>
      </c>
      <c r="AD19" s="659">
        <v>179</v>
      </c>
      <c r="AE19" s="569" t="s">
        <v>1129</v>
      </c>
      <c r="AF19" s="659">
        <v>125</v>
      </c>
      <c r="AG19" s="421"/>
      <c r="AH19" s="423"/>
      <c r="AI19" s="769" t="s">
        <v>478</v>
      </c>
      <c r="AJ19" s="569" t="s">
        <v>966</v>
      </c>
      <c r="AK19" s="659">
        <v>136</v>
      </c>
      <c r="AL19" s="569" t="s">
        <v>932</v>
      </c>
      <c r="AM19" s="659">
        <v>125</v>
      </c>
      <c r="AN19" s="569" t="s">
        <v>931</v>
      </c>
      <c r="AO19" s="659">
        <v>125</v>
      </c>
      <c r="AP19" s="569"/>
      <c r="AQ19" s="659"/>
      <c r="AR19" s="569" t="s">
        <v>1129</v>
      </c>
      <c r="AS19" s="659">
        <v>125</v>
      </c>
      <c r="AT19" s="423"/>
      <c r="AU19" s="771" t="s">
        <v>814</v>
      </c>
      <c r="AV19" s="569" t="s">
        <v>1034</v>
      </c>
      <c r="AW19" s="659">
        <v>601</v>
      </c>
      <c r="AX19" s="569" t="s">
        <v>1237</v>
      </c>
      <c r="AY19" s="659">
        <v>601</v>
      </c>
      <c r="AZ19" s="569" t="s">
        <v>824</v>
      </c>
      <c r="BA19" s="659">
        <v>2914</v>
      </c>
      <c r="BB19" s="569" t="s">
        <v>1228</v>
      </c>
      <c r="BC19" s="659">
        <v>601</v>
      </c>
      <c r="BD19" s="423"/>
    </row>
    <row r="20" spans="1:56" ht="45">
      <c r="A20" s="419" t="s">
        <v>31</v>
      </c>
      <c r="B20" s="775"/>
      <c r="C20" s="569" t="s">
        <v>506</v>
      </c>
      <c r="D20" s="659" t="s">
        <v>54</v>
      </c>
      <c r="E20" s="569" t="s">
        <v>1161</v>
      </c>
      <c r="F20" s="659">
        <v>137</v>
      </c>
      <c r="G20" s="569" t="s">
        <v>158</v>
      </c>
      <c r="H20" s="659" t="s">
        <v>54</v>
      </c>
      <c r="I20" s="419"/>
      <c r="J20" s="419" t="s">
        <v>31</v>
      </c>
      <c r="K20" s="775"/>
      <c r="L20" s="569" t="s">
        <v>920</v>
      </c>
      <c r="M20" s="659">
        <v>137</v>
      </c>
      <c r="N20" s="569"/>
      <c r="O20" s="659"/>
      <c r="P20" s="569"/>
      <c r="Q20" s="659"/>
      <c r="R20" s="569" t="s">
        <v>506</v>
      </c>
      <c r="S20" s="659" t="s">
        <v>54</v>
      </c>
      <c r="T20" s="421"/>
      <c r="U20" s="421"/>
      <c r="V20" s="775"/>
      <c r="W20" s="569"/>
      <c r="X20" s="659"/>
      <c r="Y20" s="569" t="s">
        <v>1161</v>
      </c>
      <c r="Z20" s="659">
        <v>137</v>
      </c>
      <c r="AA20" s="569" t="s">
        <v>506</v>
      </c>
      <c r="AB20" s="659" t="s">
        <v>54</v>
      </c>
      <c r="AC20" s="569" t="s">
        <v>861</v>
      </c>
      <c r="AD20" s="659">
        <v>169</v>
      </c>
      <c r="AE20" s="569" t="s">
        <v>506</v>
      </c>
      <c r="AF20" s="659" t="s">
        <v>54</v>
      </c>
      <c r="AG20" s="421"/>
      <c r="AH20" s="423"/>
      <c r="AI20" s="770"/>
      <c r="AJ20" s="569" t="s">
        <v>929</v>
      </c>
      <c r="AK20" s="659">
        <v>118</v>
      </c>
      <c r="AL20" s="569" t="s">
        <v>930</v>
      </c>
      <c r="AM20" s="659">
        <v>136</v>
      </c>
      <c r="AN20" s="569" t="s">
        <v>506</v>
      </c>
      <c r="AO20" s="659" t="s">
        <v>54</v>
      </c>
      <c r="AP20" s="569" t="s">
        <v>1040</v>
      </c>
      <c r="AQ20" s="659">
        <v>169</v>
      </c>
      <c r="AR20" s="569" t="s">
        <v>506</v>
      </c>
      <c r="AS20" s="659" t="s">
        <v>54</v>
      </c>
      <c r="AT20" s="423"/>
      <c r="AU20" s="772"/>
      <c r="AV20" s="569" t="s">
        <v>1033</v>
      </c>
      <c r="AW20" s="659">
        <v>570</v>
      </c>
      <c r="AX20" s="569" t="s">
        <v>1238</v>
      </c>
      <c r="AY20" s="659">
        <v>570</v>
      </c>
      <c r="AZ20" s="569" t="s">
        <v>825</v>
      </c>
      <c r="BA20" s="659">
        <v>540</v>
      </c>
      <c r="BB20" s="569" t="s">
        <v>1229</v>
      </c>
      <c r="BC20" s="659">
        <v>1310</v>
      </c>
      <c r="BD20" s="423"/>
    </row>
    <row r="21" spans="1:56" ht="45">
      <c r="A21" s="419"/>
      <c r="B21" s="775"/>
      <c r="C21" s="569"/>
      <c r="D21" s="659"/>
      <c r="E21" s="569"/>
      <c r="F21" s="659"/>
      <c r="G21" s="569" t="s">
        <v>1341</v>
      </c>
      <c r="H21" s="659">
        <v>161</v>
      </c>
      <c r="I21" s="419"/>
      <c r="J21" s="419"/>
      <c r="K21" s="775"/>
      <c r="L21" s="569"/>
      <c r="M21" s="659"/>
      <c r="N21" s="569"/>
      <c r="O21" s="659"/>
      <c r="P21" s="569" t="s">
        <v>1341</v>
      </c>
      <c r="Q21" s="659">
        <v>161</v>
      </c>
      <c r="R21" s="569"/>
      <c r="S21" s="659"/>
      <c r="T21" s="421"/>
      <c r="U21" s="421"/>
      <c r="V21" s="775"/>
      <c r="W21" s="569" t="s">
        <v>978</v>
      </c>
      <c r="X21" s="659">
        <v>120</v>
      </c>
      <c r="Y21" s="569" t="s">
        <v>506</v>
      </c>
      <c r="Z21" s="659" t="s">
        <v>54</v>
      </c>
      <c r="AA21" s="569" t="s">
        <v>506</v>
      </c>
      <c r="AB21" s="659" t="s">
        <v>54</v>
      </c>
      <c r="AC21" s="569" t="s">
        <v>860</v>
      </c>
      <c r="AD21" s="659">
        <v>161</v>
      </c>
      <c r="AE21" s="569" t="s">
        <v>506</v>
      </c>
      <c r="AF21" s="659" t="s">
        <v>54</v>
      </c>
      <c r="AG21" s="421"/>
      <c r="AH21" s="423"/>
      <c r="AI21" s="770"/>
      <c r="AJ21" s="569" t="s">
        <v>506</v>
      </c>
      <c r="AK21" s="659" t="s">
        <v>54</v>
      </c>
      <c r="AL21" s="569" t="s">
        <v>506</v>
      </c>
      <c r="AM21" s="659" t="s">
        <v>54</v>
      </c>
      <c r="AN21" s="569" t="s">
        <v>506</v>
      </c>
      <c r="AO21" s="659" t="s">
        <v>54</v>
      </c>
      <c r="AP21" s="569" t="s">
        <v>1018</v>
      </c>
      <c r="AQ21" s="659">
        <v>161</v>
      </c>
      <c r="AR21" s="569" t="s">
        <v>506</v>
      </c>
      <c r="AS21" s="659" t="s">
        <v>54</v>
      </c>
      <c r="AT21" s="423"/>
      <c r="AU21" s="772"/>
      <c r="AV21" s="569" t="s">
        <v>1035</v>
      </c>
      <c r="AW21" s="659">
        <v>2914</v>
      </c>
      <c r="AX21" s="569" t="s">
        <v>1239</v>
      </c>
      <c r="AY21" s="659">
        <v>2914</v>
      </c>
      <c r="AZ21" s="569"/>
      <c r="BA21" s="659"/>
      <c r="BB21" s="569" t="s">
        <v>1230</v>
      </c>
      <c r="BC21" s="659">
        <v>2914</v>
      </c>
      <c r="BD21" s="423"/>
    </row>
    <row r="22" spans="1:56" ht="45">
      <c r="A22" s="419" t="s">
        <v>31</v>
      </c>
      <c r="B22" s="775"/>
      <c r="C22" s="569" t="s">
        <v>506</v>
      </c>
      <c r="D22" s="659" t="s">
        <v>54</v>
      </c>
      <c r="E22" s="569" t="s">
        <v>1162</v>
      </c>
      <c r="F22" s="659">
        <v>144</v>
      </c>
      <c r="G22" s="569" t="s">
        <v>158</v>
      </c>
      <c r="H22" s="659" t="s">
        <v>54</v>
      </c>
      <c r="I22" s="419"/>
      <c r="J22" s="419" t="s">
        <v>31</v>
      </c>
      <c r="K22" s="775"/>
      <c r="L22" s="569" t="s">
        <v>921</v>
      </c>
      <c r="M22" s="659">
        <v>149</v>
      </c>
      <c r="N22" s="569" t="s">
        <v>506</v>
      </c>
      <c r="O22" s="659" t="s">
        <v>54</v>
      </c>
      <c r="P22" s="569"/>
      <c r="Q22" s="659"/>
      <c r="R22" s="569"/>
      <c r="S22" s="659"/>
      <c r="T22" s="421"/>
      <c r="U22" s="421"/>
      <c r="V22" s="775"/>
      <c r="W22" s="569"/>
      <c r="X22" s="659"/>
      <c r="Y22" s="569" t="s">
        <v>1162</v>
      </c>
      <c r="Z22" s="659">
        <v>144</v>
      </c>
      <c r="AA22" s="569"/>
      <c r="AB22" s="659"/>
      <c r="AC22" s="569" t="s">
        <v>859</v>
      </c>
      <c r="AD22" s="659">
        <v>111</v>
      </c>
      <c r="AE22" s="569"/>
      <c r="AF22" s="659"/>
      <c r="AG22" s="421"/>
      <c r="AH22" s="423"/>
      <c r="AI22" s="770"/>
      <c r="AJ22" s="569" t="s">
        <v>928</v>
      </c>
      <c r="AK22" s="659">
        <v>181</v>
      </c>
      <c r="AL22" s="569" t="s">
        <v>1050</v>
      </c>
      <c r="AM22" s="659">
        <v>111</v>
      </c>
      <c r="AN22" s="569"/>
      <c r="AO22" s="659"/>
      <c r="AP22" s="569" t="s">
        <v>1014</v>
      </c>
      <c r="AQ22" s="659">
        <v>111</v>
      </c>
      <c r="AR22" s="569"/>
      <c r="AS22" s="659"/>
      <c r="AT22" s="423"/>
      <c r="AU22" s="772"/>
      <c r="AV22" s="569" t="s">
        <v>1036</v>
      </c>
      <c r="AW22" s="659">
        <v>1310</v>
      </c>
      <c r="AX22" s="569" t="s">
        <v>1240</v>
      </c>
      <c r="AY22" s="659">
        <v>1310</v>
      </c>
      <c r="AZ22" s="569" t="s">
        <v>826</v>
      </c>
      <c r="BA22" s="659">
        <v>1079</v>
      </c>
      <c r="BB22" s="569" t="s">
        <v>1231</v>
      </c>
      <c r="BC22" s="659">
        <v>5830</v>
      </c>
      <c r="BD22" s="423"/>
    </row>
    <row r="23" spans="1:56" ht="45">
      <c r="A23" s="419"/>
      <c r="B23" s="784"/>
      <c r="C23" s="569"/>
      <c r="D23" s="659"/>
      <c r="E23" s="569"/>
      <c r="F23" s="659"/>
      <c r="G23" s="569"/>
      <c r="H23" s="659"/>
      <c r="I23" s="419"/>
      <c r="J23" s="419"/>
      <c r="K23" s="784"/>
      <c r="L23" s="569"/>
      <c r="M23" s="659"/>
      <c r="N23" s="569"/>
      <c r="O23" s="659"/>
      <c r="P23" s="569" t="s">
        <v>506</v>
      </c>
      <c r="Q23" s="659" t="s">
        <v>54</v>
      </c>
      <c r="R23" s="569"/>
      <c r="S23" s="659"/>
      <c r="T23" s="421"/>
      <c r="U23" s="421"/>
      <c r="V23" s="784"/>
      <c r="W23" s="569"/>
      <c r="X23" s="659"/>
      <c r="Y23" s="569"/>
      <c r="Z23" s="659"/>
      <c r="AA23" s="569"/>
      <c r="AB23" s="659"/>
      <c r="AC23" s="569" t="s">
        <v>506</v>
      </c>
      <c r="AD23" s="659" t="s">
        <v>54</v>
      </c>
      <c r="AE23" s="569"/>
      <c r="AF23" s="659"/>
      <c r="AG23" s="421"/>
      <c r="AH23" s="423"/>
      <c r="AI23" s="783"/>
      <c r="AJ23" s="569" t="s">
        <v>506</v>
      </c>
      <c r="AK23" s="659" t="s">
        <v>54</v>
      </c>
      <c r="AL23" s="569" t="s">
        <v>506</v>
      </c>
      <c r="AM23" s="659" t="s">
        <v>54</v>
      </c>
      <c r="AN23" s="569" t="s">
        <v>506</v>
      </c>
      <c r="AO23" s="659" t="s">
        <v>54</v>
      </c>
      <c r="AP23" s="569" t="s">
        <v>506</v>
      </c>
      <c r="AQ23" s="659" t="s">
        <v>54</v>
      </c>
      <c r="AR23" s="569" t="s">
        <v>506</v>
      </c>
      <c r="AS23" s="659" t="s">
        <v>54</v>
      </c>
      <c r="AT23" s="423"/>
      <c r="AU23" s="772"/>
      <c r="AV23" s="569" t="s">
        <v>1037</v>
      </c>
      <c r="AW23" s="659">
        <v>2914</v>
      </c>
      <c r="AX23" s="569" t="s">
        <v>1241</v>
      </c>
      <c r="AY23" s="659">
        <v>2914</v>
      </c>
      <c r="AZ23" s="569"/>
      <c r="BA23" s="659"/>
      <c r="BB23" s="569" t="s">
        <v>1232</v>
      </c>
      <c r="BC23" s="659">
        <v>570</v>
      </c>
      <c r="BD23" s="423"/>
    </row>
    <row r="24" spans="1:56" ht="45">
      <c r="A24" s="419" t="s">
        <v>31</v>
      </c>
      <c r="B24" s="776" t="s">
        <v>480</v>
      </c>
      <c r="C24" s="569" t="s">
        <v>506</v>
      </c>
      <c r="D24" s="659" t="s">
        <v>54</v>
      </c>
      <c r="E24" s="569" t="s">
        <v>506</v>
      </c>
      <c r="F24" s="659" t="s">
        <v>54</v>
      </c>
      <c r="G24" s="569" t="s">
        <v>506</v>
      </c>
      <c r="H24" s="659" t="s">
        <v>54</v>
      </c>
      <c r="I24" s="419"/>
      <c r="J24" s="419" t="s">
        <v>31</v>
      </c>
      <c r="K24" s="776" t="s">
        <v>480</v>
      </c>
      <c r="L24" s="569" t="s">
        <v>506</v>
      </c>
      <c r="M24" s="659" t="s">
        <v>54</v>
      </c>
      <c r="N24" s="569" t="s">
        <v>506</v>
      </c>
      <c r="O24" s="659"/>
      <c r="P24" s="569" t="s">
        <v>506</v>
      </c>
      <c r="Q24" s="659" t="s">
        <v>54</v>
      </c>
      <c r="R24" s="569"/>
      <c r="S24" s="659"/>
      <c r="T24" s="421"/>
      <c r="U24" s="421"/>
      <c r="V24" s="776" t="s">
        <v>480</v>
      </c>
      <c r="W24" s="569" t="s">
        <v>506</v>
      </c>
      <c r="X24" s="659" t="s">
        <v>54</v>
      </c>
      <c r="Y24" s="569" t="s">
        <v>506</v>
      </c>
      <c r="Z24" s="659" t="s">
        <v>54</v>
      </c>
      <c r="AA24" s="569" t="s">
        <v>506</v>
      </c>
      <c r="AB24" s="659" t="s">
        <v>54</v>
      </c>
      <c r="AC24" s="569" t="s">
        <v>506</v>
      </c>
      <c r="AD24" s="659" t="s">
        <v>54</v>
      </c>
      <c r="AE24" s="569"/>
      <c r="AF24" s="659"/>
      <c r="AG24" s="421"/>
      <c r="AH24" s="423"/>
      <c r="AI24" s="771" t="s">
        <v>480</v>
      </c>
      <c r="AJ24" s="569" t="s">
        <v>506</v>
      </c>
      <c r="AK24" s="659" t="s">
        <v>54</v>
      </c>
      <c r="AL24" s="569" t="s">
        <v>506</v>
      </c>
      <c r="AM24" s="659" t="s">
        <v>54</v>
      </c>
      <c r="AN24" s="569" t="s">
        <v>506</v>
      </c>
      <c r="AO24" s="659" t="s">
        <v>54</v>
      </c>
      <c r="AP24" s="569" t="s">
        <v>506</v>
      </c>
      <c r="AQ24" s="659" t="s">
        <v>54</v>
      </c>
      <c r="AR24" s="569"/>
      <c r="AS24" s="659"/>
      <c r="AT24" s="423"/>
      <c r="AU24" s="772"/>
      <c r="AV24" s="569" t="s">
        <v>1038</v>
      </c>
      <c r="AW24" s="659">
        <v>5830</v>
      </c>
      <c r="AX24" s="569" t="s">
        <v>1242</v>
      </c>
      <c r="AY24" s="659">
        <v>5830</v>
      </c>
      <c r="AZ24" s="569" t="s">
        <v>827</v>
      </c>
      <c r="BA24" s="659">
        <v>1619</v>
      </c>
      <c r="BB24" s="569" t="s">
        <v>1233</v>
      </c>
      <c r="BC24" s="659">
        <v>2914</v>
      </c>
      <c r="BD24" s="423"/>
    </row>
    <row r="25" spans="1:56" ht="31.5" customHeight="1">
      <c r="A25" s="419" t="s">
        <v>31</v>
      </c>
      <c r="B25" s="778"/>
      <c r="C25" s="569" t="s">
        <v>506</v>
      </c>
      <c r="D25" s="659" t="s">
        <v>54</v>
      </c>
      <c r="E25" s="569" t="s">
        <v>506</v>
      </c>
      <c r="F25" s="659" t="s">
        <v>54</v>
      </c>
      <c r="G25" s="569" t="s">
        <v>506</v>
      </c>
      <c r="H25" s="659" t="s">
        <v>54</v>
      </c>
      <c r="I25" s="419"/>
      <c r="J25" s="419" t="s">
        <v>31</v>
      </c>
      <c r="K25" s="778"/>
      <c r="L25" s="569" t="s">
        <v>506</v>
      </c>
      <c r="M25" s="659" t="s">
        <v>54</v>
      </c>
      <c r="N25" s="569" t="s">
        <v>506</v>
      </c>
      <c r="O25" s="659" t="s">
        <v>54</v>
      </c>
      <c r="P25" s="569" t="s">
        <v>506</v>
      </c>
      <c r="Q25" s="659" t="s">
        <v>54</v>
      </c>
      <c r="R25" s="569" t="s">
        <v>506</v>
      </c>
      <c r="S25" s="659" t="s">
        <v>54</v>
      </c>
      <c r="T25" s="421"/>
      <c r="U25" s="421"/>
      <c r="V25" s="778"/>
      <c r="W25" s="569" t="s">
        <v>506</v>
      </c>
      <c r="X25" s="659" t="s">
        <v>54</v>
      </c>
      <c r="Y25" s="569" t="s">
        <v>506</v>
      </c>
      <c r="Z25" s="659" t="s">
        <v>54</v>
      </c>
      <c r="AA25" s="569" t="s">
        <v>506</v>
      </c>
      <c r="AB25" s="659" t="s">
        <v>54</v>
      </c>
      <c r="AC25" s="569" t="s">
        <v>506</v>
      </c>
      <c r="AD25" s="659" t="s">
        <v>54</v>
      </c>
      <c r="AE25" s="569" t="s">
        <v>506</v>
      </c>
      <c r="AF25" s="659" t="s">
        <v>54</v>
      </c>
      <c r="AG25" s="421"/>
      <c r="AH25" s="423"/>
      <c r="AI25" s="773"/>
      <c r="AJ25" s="569" t="s">
        <v>506</v>
      </c>
      <c r="AK25" s="659" t="s">
        <v>54</v>
      </c>
      <c r="AL25" s="569" t="s">
        <v>506</v>
      </c>
      <c r="AM25" s="659" t="s">
        <v>54</v>
      </c>
      <c r="AN25" s="569" t="s">
        <v>506</v>
      </c>
      <c r="AO25" s="659" t="s">
        <v>54</v>
      </c>
      <c r="AP25" s="569" t="s">
        <v>506</v>
      </c>
      <c r="AQ25" s="659" t="s">
        <v>54</v>
      </c>
      <c r="AR25" s="569" t="s">
        <v>506</v>
      </c>
      <c r="AS25" s="659" t="s">
        <v>54</v>
      </c>
      <c r="AT25" s="423"/>
      <c r="AU25" s="772"/>
      <c r="AV25" s="569" t="s">
        <v>506</v>
      </c>
      <c r="AW25" s="659" t="s">
        <v>54</v>
      </c>
      <c r="AX25" s="569" t="s">
        <v>506</v>
      </c>
      <c r="AY25" s="659" t="s">
        <v>54</v>
      </c>
      <c r="AZ25" s="569" t="s">
        <v>835</v>
      </c>
      <c r="BA25" s="659">
        <v>570</v>
      </c>
      <c r="BB25" s="569"/>
      <c r="BC25" s="659"/>
      <c r="BD25" s="423"/>
    </row>
    <row r="26" spans="1:56" ht="33.75">
      <c r="A26" s="419" t="s">
        <v>31</v>
      </c>
      <c r="B26" s="759" t="s">
        <v>481</v>
      </c>
      <c r="C26" s="569" t="s">
        <v>506</v>
      </c>
      <c r="D26" s="659" t="s">
        <v>54</v>
      </c>
      <c r="E26" s="569" t="s">
        <v>1163</v>
      </c>
      <c r="F26" s="659">
        <v>301</v>
      </c>
      <c r="G26" s="569" t="s">
        <v>1342</v>
      </c>
      <c r="H26" s="659">
        <v>331</v>
      </c>
      <c r="I26" s="419"/>
      <c r="J26" s="419" t="s">
        <v>31</v>
      </c>
      <c r="K26" s="761" t="s">
        <v>481</v>
      </c>
      <c r="L26" s="569" t="s">
        <v>922</v>
      </c>
      <c r="M26" s="659">
        <v>301</v>
      </c>
      <c r="N26" s="569" t="s">
        <v>1250</v>
      </c>
      <c r="O26" s="659">
        <v>331</v>
      </c>
      <c r="P26" s="569" t="s">
        <v>1380</v>
      </c>
      <c r="Q26" s="659">
        <v>331</v>
      </c>
      <c r="R26" s="569" t="s">
        <v>1185</v>
      </c>
      <c r="S26" s="659">
        <v>331</v>
      </c>
      <c r="T26" s="421"/>
      <c r="U26" s="421"/>
      <c r="V26" s="761" t="s">
        <v>481</v>
      </c>
      <c r="W26" s="569" t="s">
        <v>951</v>
      </c>
      <c r="X26" s="659">
        <v>301</v>
      </c>
      <c r="Y26" s="569" t="s">
        <v>1163</v>
      </c>
      <c r="Z26" s="659">
        <v>301</v>
      </c>
      <c r="AA26" s="569" t="s">
        <v>950</v>
      </c>
      <c r="AB26" s="659">
        <v>331</v>
      </c>
      <c r="AC26" s="569" t="s">
        <v>952</v>
      </c>
      <c r="AD26" s="659">
        <v>331</v>
      </c>
      <c r="AE26" s="569" t="s">
        <v>1150</v>
      </c>
      <c r="AF26" s="659">
        <v>331</v>
      </c>
      <c r="AG26" s="421"/>
      <c r="AH26" s="423"/>
      <c r="AI26" s="785" t="s">
        <v>481</v>
      </c>
      <c r="AJ26" s="569" t="s">
        <v>951</v>
      </c>
      <c r="AK26" s="659">
        <v>301</v>
      </c>
      <c r="AL26" s="569"/>
      <c r="AM26" s="659"/>
      <c r="AN26" s="569" t="s">
        <v>949</v>
      </c>
      <c r="AO26" s="659">
        <v>331</v>
      </c>
      <c r="AP26" s="569" t="s">
        <v>1015</v>
      </c>
      <c r="AQ26" s="659">
        <v>331</v>
      </c>
      <c r="AR26" s="569" t="s">
        <v>1150</v>
      </c>
      <c r="AS26" s="659">
        <v>331</v>
      </c>
      <c r="AT26" s="423"/>
      <c r="AU26" s="772"/>
      <c r="AV26" s="569" t="s">
        <v>506</v>
      </c>
      <c r="AW26" s="659" t="s">
        <v>54</v>
      </c>
      <c r="AX26" s="569" t="s">
        <v>506</v>
      </c>
      <c r="AY26" s="659" t="s">
        <v>54</v>
      </c>
      <c r="AZ26" s="569" t="s">
        <v>828</v>
      </c>
      <c r="BA26" s="659">
        <v>106</v>
      </c>
      <c r="BB26" s="569"/>
      <c r="BC26" s="659"/>
      <c r="BD26" s="423"/>
    </row>
    <row r="27" spans="1:56" ht="33.75">
      <c r="A27" s="419" t="s">
        <v>31</v>
      </c>
      <c r="B27" s="1068"/>
      <c r="C27" s="569"/>
      <c r="D27" s="659"/>
      <c r="E27" s="569" t="s">
        <v>506</v>
      </c>
      <c r="F27" s="659">
        <v>0</v>
      </c>
      <c r="G27" s="569" t="s">
        <v>1343</v>
      </c>
      <c r="H27" s="659">
        <v>11</v>
      </c>
      <c r="I27" s="419"/>
      <c r="J27" s="419" t="s">
        <v>31</v>
      </c>
      <c r="K27" s="787"/>
      <c r="L27" s="569"/>
      <c r="M27" s="659"/>
      <c r="N27" s="569" t="s">
        <v>506</v>
      </c>
      <c r="O27" s="659"/>
      <c r="P27" s="569" t="s">
        <v>1381</v>
      </c>
      <c r="Q27" s="659">
        <v>11</v>
      </c>
      <c r="R27" s="569"/>
      <c r="S27" s="659"/>
      <c r="T27" s="421"/>
      <c r="U27" s="421"/>
      <c r="V27" s="787"/>
      <c r="W27" s="569" t="s">
        <v>506</v>
      </c>
      <c r="X27" s="659" t="s">
        <v>54</v>
      </c>
      <c r="Y27" s="569" t="s">
        <v>506</v>
      </c>
      <c r="Z27" s="659" t="s">
        <v>54</v>
      </c>
      <c r="AA27" s="569" t="s">
        <v>506</v>
      </c>
      <c r="AB27" s="659">
        <v>0</v>
      </c>
      <c r="AC27" s="569"/>
      <c r="AD27" s="659"/>
      <c r="AE27" s="569"/>
      <c r="AF27" s="659"/>
      <c r="AG27" s="421"/>
      <c r="AH27" s="423"/>
      <c r="AI27" s="786"/>
      <c r="AJ27" s="569"/>
      <c r="AK27" s="659"/>
      <c r="AL27" s="569" t="s">
        <v>922</v>
      </c>
      <c r="AM27" s="659">
        <v>301</v>
      </c>
      <c r="AN27" s="569"/>
      <c r="AO27" s="659"/>
      <c r="AP27" s="569" t="s">
        <v>506</v>
      </c>
      <c r="AQ27" s="659" t="s">
        <v>54</v>
      </c>
      <c r="AR27" s="569"/>
      <c r="AS27" s="659"/>
      <c r="AT27" s="423"/>
      <c r="AU27" s="772"/>
      <c r="AV27" s="569" t="s">
        <v>506</v>
      </c>
      <c r="AW27" s="659" t="s">
        <v>54</v>
      </c>
      <c r="AX27" s="569" t="s">
        <v>506</v>
      </c>
      <c r="AY27" s="659" t="s">
        <v>54</v>
      </c>
      <c r="AZ27" s="569" t="s">
        <v>829</v>
      </c>
      <c r="BA27" s="659">
        <v>211</v>
      </c>
      <c r="BB27" s="569"/>
      <c r="BC27" s="659"/>
      <c r="BD27" s="423"/>
    </row>
    <row r="28" spans="1:56" ht="33.75">
      <c r="A28" s="419" t="s">
        <v>31</v>
      </c>
      <c r="B28" s="1068"/>
      <c r="C28" s="569" t="s">
        <v>506</v>
      </c>
      <c r="D28" s="659" t="s">
        <v>54</v>
      </c>
      <c r="E28" s="569" t="s">
        <v>506</v>
      </c>
      <c r="F28" s="659" t="s">
        <v>54</v>
      </c>
      <c r="G28" s="569" t="s">
        <v>1344</v>
      </c>
      <c r="H28" s="659">
        <v>14</v>
      </c>
      <c r="I28" s="419"/>
      <c r="J28" s="419" t="s">
        <v>31</v>
      </c>
      <c r="K28" s="787"/>
      <c r="L28" s="569" t="s">
        <v>506</v>
      </c>
      <c r="M28" s="659"/>
      <c r="N28" s="569" t="s">
        <v>506</v>
      </c>
      <c r="O28" s="659"/>
      <c r="P28" s="569" t="s">
        <v>1382</v>
      </c>
      <c r="Q28" s="659">
        <v>14</v>
      </c>
      <c r="R28" s="569"/>
      <c r="S28" s="659"/>
      <c r="T28" s="421"/>
      <c r="U28" s="421"/>
      <c r="V28" s="787"/>
      <c r="W28" s="569" t="s">
        <v>506</v>
      </c>
      <c r="X28" s="659" t="s">
        <v>54</v>
      </c>
      <c r="Y28" s="569"/>
      <c r="Z28" s="659"/>
      <c r="AA28" s="569" t="s">
        <v>506</v>
      </c>
      <c r="AB28" s="659">
        <v>0</v>
      </c>
      <c r="AC28" s="569" t="s">
        <v>506</v>
      </c>
      <c r="AD28" s="659">
        <v>0</v>
      </c>
      <c r="AE28" s="569" t="s">
        <v>506</v>
      </c>
      <c r="AF28" s="659">
        <v>0</v>
      </c>
      <c r="AG28" s="421"/>
      <c r="AH28" s="423"/>
      <c r="AI28" s="786"/>
      <c r="AJ28" s="569" t="s">
        <v>506</v>
      </c>
      <c r="AK28" s="659" t="s">
        <v>54</v>
      </c>
      <c r="AL28" s="569" t="s">
        <v>863</v>
      </c>
      <c r="AM28" s="659">
        <v>18</v>
      </c>
      <c r="AN28" s="569" t="s">
        <v>506</v>
      </c>
      <c r="AO28" s="659" t="s">
        <v>54</v>
      </c>
      <c r="AP28" s="569" t="s">
        <v>506</v>
      </c>
      <c r="AQ28" s="659" t="s">
        <v>54</v>
      </c>
      <c r="AR28" s="569" t="s">
        <v>506</v>
      </c>
      <c r="AS28" s="659" t="s">
        <v>54</v>
      </c>
      <c r="AT28" s="423"/>
      <c r="AU28" s="772"/>
      <c r="AV28" s="569" t="s">
        <v>506</v>
      </c>
      <c r="AW28" s="659" t="s">
        <v>54</v>
      </c>
      <c r="AX28" s="569" t="s">
        <v>506</v>
      </c>
      <c r="AY28" s="659" t="s">
        <v>54</v>
      </c>
      <c r="AZ28" s="569" t="s">
        <v>830</v>
      </c>
      <c r="BA28" s="659">
        <v>317</v>
      </c>
      <c r="BB28" s="569"/>
      <c r="BC28" s="659"/>
      <c r="BD28" s="423"/>
    </row>
    <row r="29" spans="1:56" ht="45">
      <c r="A29" s="419" t="s">
        <v>31</v>
      </c>
      <c r="B29" s="1068"/>
      <c r="C29" s="569" t="s">
        <v>506</v>
      </c>
      <c r="D29" s="659" t="s">
        <v>54</v>
      </c>
      <c r="E29" s="569" t="s">
        <v>506</v>
      </c>
      <c r="F29" s="659" t="s">
        <v>54</v>
      </c>
      <c r="G29" s="569" t="s">
        <v>1345</v>
      </c>
      <c r="H29" s="659">
        <v>12</v>
      </c>
      <c r="I29" s="419"/>
      <c r="J29" s="419" t="s">
        <v>31</v>
      </c>
      <c r="K29" s="787"/>
      <c r="L29" s="569"/>
      <c r="M29" s="659"/>
      <c r="N29" s="569"/>
      <c r="O29" s="659"/>
      <c r="P29" s="569" t="s">
        <v>1383</v>
      </c>
      <c r="Q29" s="659">
        <v>12</v>
      </c>
      <c r="R29" s="569"/>
      <c r="S29" s="659"/>
      <c r="T29" s="421"/>
      <c r="U29" s="421"/>
      <c r="V29" s="787"/>
      <c r="W29" s="569"/>
      <c r="X29" s="659"/>
      <c r="Y29" s="569" t="s">
        <v>506</v>
      </c>
      <c r="Z29" s="659">
        <v>0</v>
      </c>
      <c r="AA29" s="569" t="s">
        <v>506</v>
      </c>
      <c r="AB29" s="659">
        <v>0</v>
      </c>
      <c r="AC29" s="569"/>
      <c r="AD29" s="659"/>
      <c r="AE29" s="569"/>
      <c r="AF29" s="659"/>
      <c r="AG29" s="421"/>
      <c r="AH29" s="423"/>
      <c r="AI29" s="786"/>
      <c r="AJ29" s="569"/>
      <c r="AK29" s="659"/>
      <c r="AL29" s="569"/>
      <c r="AM29" s="659"/>
      <c r="AN29" s="569" t="s">
        <v>506</v>
      </c>
      <c r="AO29" s="659">
        <v>0</v>
      </c>
      <c r="AP29" s="569" t="s">
        <v>506</v>
      </c>
      <c r="AQ29" s="659" t="s">
        <v>54</v>
      </c>
      <c r="AR29" s="569" t="s">
        <v>506</v>
      </c>
      <c r="AS29" s="659" t="s">
        <v>54</v>
      </c>
      <c r="AT29" s="423"/>
      <c r="AU29" s="772"/>
      <c r="AV29" s="569" t="s">
        <v>506</v>
      </c>
      <c r="AW29" s="659" t="s">
        <v>54</v>
      </c>
      <c r="AX29" s="569" t="s">
        <v>506</v>
      </c>
      <c r="AY29" s="659" t="s">
        <v>54</v>
      </c>
      <c r="AZ29" s="569" t="s">
        <v>831</v>
      </c>
      <c r="BA29" s="659">
        <v>2914</v>
      </c>
      <c r="BB29" s="569"/>
      <c r="BC29" s="659"/>
      <c r="BD29" s="423"/>
    </row>
    <row r="30" spans="1:56" ht="33.75">
      <c r="A30" s="419" t="s">
        <v>31</v>
      </c>
      <c r="B30" s="1068"/>
      <c r="C30" s="569" t="s">
        <v>506</v>
      </c>
      <c r="D30" s="659" t="s">
        <v>54</v>
      </c>
      <c r="E30" s="569" t="s">
        <v>506</v>
      </c>
      <c r="F30" s="659" t="s">
        <v>54</v>
      </c>
      <c r="G30" s="569" t="s">
        <v>158</v>
      </c>
      <c r="H30" s="659" t="s">
        <v>54</v>
      </c>
      <c r="I30" s="419"/>
      <c r="J30" s="419" t="s">
        <v>31</v>
      </c>
      <c r="K30" s="787"/>
      <c r="L30" s="569" t="s">
        <v>858</v>
      </c>
      <c r="M30" s="659">
        <v>116</v>
      </c>
      <c r="N30" s="569" t="s">
        <v>506</v>
      </c>
      <c r="O30" s="659" t="s">
        <v>54</v>
      </c>
      <c r="P30" s="569" t="s">
        <v>506</v>
      </c>
      <c r="Q30" s="659" t="s">
        <v>54</v>
      </c>
      <c r="R30" s="569"/>
      <c r="S30" s="659"/>
      <c r="T30" s="421"/>
      <c r="U30" s="421"/>
      <c r="V30" s="787"/>
      <c r="W30" s="569" t="s">
        <v>506</v>
      </c>
      <c r="X30" s="659" t="s">
        <v>54</v>
      </c>
      <c r="Y30" s="569" t="s">
        <v>506</v>
      </c>
      <c r="Z30" s="659" t="s">
        <v>54</v>
      </c>
      <c r="AA30" s="569"/>
      <c r="AB30" s="659"/>
      <c r="AC30" s="569" t="s">
        <v>858</v>
      </c>
      <c r="AD30" s="659">
        <v>116</v>
      </c>
      <c r="AE30" s="569"/>
      <c r="AF30" s="659"/>
      <c r="AG30" s="421"/>
      <c r="AH30" s="423"/>
      <c r="AI30" s="786"/>
      <c r="AJ30" s="569" t="s">
        <v>506</v>
      </c>
      <c r="AK30" s="659" t="s">
        <v>54</v>
      </c>
      <c r="AL30" s="569" t="s">
        <v>858</v>
      </c>
      <c r="AM30" s="659">
        <v>116</v>
      </c>
      <c r="AN30" s="569"/>
      <c r="AO30" s="659"/>
      <c r="AP30" s="569" t="s">
        <v>506</v>
      </c>
      <c r="AQ30" s="659" t="s">
        <v>54</v>
      </c>
      <c r="AR30" s="569"/>
      <c r="AS30" s="659"/>
      <c r="AT30" s="423"/>
      <c r="AU30" s="772"/>
      <c r="AV30" s="569" t="s">
        <v>506</v>
      </c>
      <c r="AW30" s="659" t="s">
        <v>54</v>
      </c>
      <c r="AX30" s="569" t="s">
        <v>506</v>
      </c>
      <c r="AY30" s="659" t="s">
        <v>54</v>
      </c>
      <c r="AZ30" s="569" t="s">
        <v>832</v>
      </c>
      <c r="BA30" s="659">
        <v>540</v>
      </c>
      <c r="BB30" s="569"/>
      <c r="BC30" s="659"/>
      <c r="BD30" s="423"/>
    </row>
    <row r="31" spans="1:56" ht="33.75">
      <c r="A31" s="419" t="s">
        <v>31</v>
      </c>
      <c r="B31" s="1068"/>
      <c r="C31" s="569" t="s">
        <v>506</v>
      </c>
      <c r="D31" s="659" t="s">
        <v>54</v>
      </c>
      <c r="E31" s="569" t="s">
        <v>506</v>
      </c>
      <c r="F31" s="659" t="s">
        <v>54</v>
      </c>
      <c r="G31" s="569" t="s">
        <v>506</v>
      </c>
      <c r="H31" s="659" t="s">
        <v>54</v>
      </c>
      <c r="I31" s="419" t="s">
        <v>31</v>
      </c>
      <c r="J31" s="419" t="s">
        <v>31</v>
      </c>
      <c r="K31" s="787"/>
      <c r="L31" s="569" t="s">
        <v>955</v>
      </c>
      <c r="M31" s="659">
        <v>118</v>
      </c>
      <c r="N31" s="569" t="s">
        <v>506</v>
      </c>
      <c r="O31" s="659" t="s">
        <v>54</v>
      </c>
      <c r="P31" s="569"/>
      <c r="Q31" s="659"/>
      <c r="R31" s="569"/>
      <c r="S31" s="659"/>
      <c r="T31" s="421"/>
      <c r="U31" s="421"/>
      <c r="V31" s="787"/>
      <c r="W31" s="569"/>
      <c r="X31" s="659"/>
      <c r="Y31" s="569" t="s">
        <v>506</v>
      </c>
      <c r="Z31" s="659" t="s">
        <v>54</v>
      </c>
      <c r="AA31" s="569"/>
      <c r="AB31" s="659"/>
      <c r="AC31" s="569" t="s">
        <v>506</v>
      </c>
      <c r="AD31" s="659" t="s">
        <v>54</v>
      </c>
      <c r="AE31" s="569"/>
      <c r="AF31" s="659"/>
      <c r="AG31" s="421"/>
      <c r="AH31" s="423"/>
      <c r="AI31" s="786"/>
      <c r="AJ31" s="569" t="s">
        <v>955</v>
      </c>
      <c r="AK31" s="659">
        <v>118</v>
      </c>
      <c r="AL31" s="569" t="s">
        <v>506</v>
      </c>
      <c r="AM31" s="659" t="s">
        <v>54</v>
      </c>
      <c r="AN31" s="569"/>
      <c r="AO31" s="659"/>
      <c r="AP31" s="569"/>
      <c r="AQ31" s="659"/>
      <c r="AR31" s="569"/>
      <c r="AS31" s="659"/>
      <c r="AT31" s="423"/>
      <c r="AU31" s="772"/>
      <c r="AV31" s="569" t="s">
        <v>506</v>
      </c>
      <c r="AW31" s="659" t="s">
        <v>54</v>
      </c>
      <c r="AX31" s="569" t="s">
        <v>506</v>
      </c>
      <c r="AY31" s="659" t="s">
        <v>54</v>
      </c>
      <c r="AZ31" s="569" t="s">
        <v>833</v>
      </c>
      <c r="BA31" s="659">
        <v>1079</v>
      </c>
      <c r="BB31" s="569"/>
      <c r="BC31" s="659"/>
      <c r="BD31" s="423"/>
    </row>
    <row r="32" spans="1:56" ht="33.75">
      <c r="A32" s="419" t="s">
        <v>31</v>
      </c>
      <c r="B32" s="760"/>
      <c r="C32" s="569" t="s">
        <v>857</v>
      </c>
      <c r="D32" s="659">
        <v>7</v>
      </c>
      <c r="E32" s="569" t="s">
        <v>857</v>
      </c>
      <c r="F32" s="659">
        <v>7</v>
      </c>
      <c r="G32" s="569" t="s">
        <v>506</v>
      </c>
      <c r="H32" s="659" t="s">
        <v>54</v>
      </c>
      <c r="I32" s="419" t="s">
        <v>31</v>
      </c>
      <c r="J32" s="419" t="s">
        <v>31</v>
      </c>
      <c r="K32" s="762"/>
      <c r="L32" s="569" t="s">
        <v>857</v>
      </c>
      <c r="M32" s="659">
        <v>7</v>
      </c>
      <c r="N32" s="569" t="s">
        <v>857</v>
      </c>
      <c r="O32" s="659">
        <v>7</v>
      </c>
      <c r="P32" s="569" t="s">
        <v>506</v>
      </c>
      <c r="Q32" s="659" t="s">
        <v>54</v>
      </c>
      <c r="R32" s="569" t="s">
        <v>506</v>
      </c>
      <c r="S32" s="659" t="s">
        <v>54</v>
      </c>
      <c r="T32" s="421"/>
      <c r="U32" s="421"/>
      <c r="V32" s="762"/>
      <c r="W32" s="569" t="s">
        <v>864</v>
      </c>
      <c r="X32" s="659">
        <v>7</v>
      </c>
      <c r="Y32" s="569" t="s">
        <v>864</v>
      </c>
      <c r="Z32" s="659">
        <v>7</v>
      </c>
      <c r="AA32" s="569" t="s">
        <v>857</v>
      </c>
      <c r="AB32" s="659">
        <v>7</v>
      </c>
      <c r="AC32" s="569" t="s">
        <v>857</v>
      </c>
      <c r="AD32" s="659">
        <v>7</v>
      </c>
      <c r="AE32" s="569" t="s">
        <v>506</v>
      </c>
      <c r="AF32" s="659" t="s">
        <v>54</v>
      </c>
      <c r="AG32" s="421"/>
      <c r="AH32" s="423"/>
      <c r="AI32" s="788"/>
      <c r="AJ32" s="569" t="s">
        <v>857</v>
      </c>
      <c r="AK32" s="659">
        <v>7</v>
      </c>
      <c r="AL32" s="569" t="s">
        <v>857</v>
      </c>
      <c r="AM32" s="659">
        <v>7</v>
      </c>
      <c r="AN32" s="569" t="s">
        <v>857</v>
      </c>
      <c r="AO32" s="659">
        <v>7</v>
      </c>
      <c r="AP32" s="569" t="s">
        <v>506</v>
      </c>
      <c r="AQ32" s="659" t="s">
        <v>54</v>
      </c>
      <c r="AR32" s="569" t="s">
        <v>506</v>
      </c>
      <c r="AS32" s="659" t="s">
        <v>54</v>
      </c>
      <c r="AT32" s="423"/>
      <c r="AU32" s="772"/>
      <c r="AV32" s="569" t="s">
        <v>506</v>
      </c>
      <c r="AW32" s="659" t="s">
        <v>54</v>
      </c>
      <c r="AX32" s="569" t="s">
        <v>506</v>
      </c>
      <c r="AY32" s="659" t="s">
        <v>54</v>
      </c>
      <c r="AZ32" s="569" t="s">
        <v>834</v>
      </c>
      <c r="BA32" s="659">
        <v>1619</v>
      </c>
      <c r="BB32" s="569"/>
      <c r="BC32" s="659"/>
      <c r="BD32" s="423"/>
    </row>
    <row r="33" spans="1:56" ht="22.5">
      <c r="A33" s="419" t="s">
        <v>31</v>
      </c>
      <c r="B33" s="763" t="s">
        <v>483</v>
      </c>
      <c r="C33" s="569" t="s">
        <v>856</v>
      </c>
      <c r="D33" s="659">
        <v>162</v>
      </c>
      <c r="E33" s="569" t="s">
        <v>506</v>
      </c>
      <c r="F33" s="659" t="s">
        <v>54</v>
      </c>
      <c r="G33" s="569" t="s">
        <v>1346</v>
      </c>
      <c r="H33" s="659">
        <v>289</v>
      </c>
      <c r="I33" s="419" t="s">
        <v>31</v>
      </c>
      <c r="J33" s="419" t="s">
        <v>31</v>
      </c>
      <c r="K33" s="766" t="s">
        <v>483</v>
      </c>
      <c r="L33" s="569" t="s">
        <v>924</v>
      </c>
      <c r="M33" s="659">
        <v>163</v>
      </c>
      <c r="N33" s="569" t="s">
        <v>1251</v>
      </c>
      <c r="O33" s="659">
        <v>210</v>
      </c>
      <c r="P33" s="569" t="s">
        <v>1346</v>
      </c>
      <c r="Q33" s="659">
        <v>289</v>
      </c>
      <c r="R33" s="569"/>
      <c r="S33" s="659"/>
      <c r="T33" s="421"/>
      <c r="U33" s="421"/>
      <c r="V33" s="766" t="s">
        <v>483</v>
      </c>
      <c r="W33" s="569" t="s">
        <v>968</v>
      </c>
      <c r="X33" s="659">
        <v>214</v>
      </c>
      <c r="Y33" s="569" t="s">
        <v>506</v>
      </c>
      <c r="Z33" s="659" t="s">
        <v>54</v>
      </c>
      <c r="AA33" s="569" t="s">
        <v>1007</v>
      </c>
      <c r="AB33" s="659">
        <v>368</v>
      </c>
      <c r="AC33" s="569" t="s">
        <v>867</v>
      </c>
      <c r="AD33" s="659">
        <v>289</v>
      </c>
      <c r="AE33" s="569" t="s">
        <v>1130</v>
      </c>
      <c r="AF33" s="659">
        <v>336</v>
      </c>
      <c r="AG33" s="421"/>
      <c r="AH33" s="423"/>
      <c r="AI33" s="763" t="s">
        <v>483</v>
      </c>
      <c r="AJ33" s="569" t="s">
        <v>941</v>
      </c>
      <c r="AK33" s="659">
        <v>126</v>
      </c>
      <c r="AL33" s="569" t="s">
        <v>942</v>
      </c>
      <c r="AM33" s="659">
        <v>126</v>
      </c>
      <c r="AN33" s="569" t="s">
        <v>1007</v>
      </c>
      <c r="AO33" s="659">
        <v>368</v>
      </c>
      <c r="AP33" s="569" t="s">
        <v>1019</v>
      </c>
      <c r="AQ33" s="659">
        <v>210</v>
      </c>
      <c r="AR33" s="569" t="s">
        <v>1152</v>
      </c>
      <c r="AS33" s="659">
        <v>210</v>
      </c>
      <c r="AT33" s="423"/>
      <c r="AU33" s="772"/>
      <c r="AV33" s="569" t="s">
        <v>506</v>
      </c>
      <c r="AW33" s="659" t="s">
        <v>54</v>
      </c>
      <c r="AX33" s="569" t="s">
        <v>506</v>
      </c>
      <c r="AY33" s="659" t="s">
        <v>54</v>
      </c>
      <c r="AZ33" s="569" t="s">
        <v>506</v>
      </c>
      <c r="BA33" s="659" t="s">
        <v>54</v>
      </c>
      <c r="BB33" s="569" t="s">
        <v>506</v>
      </c>
      <c r="BC33" s="659" t="s">
        <v>54</v>
      </c>
      <c r="BD33" s="423"/>
    </row>
    <row r="34" spans="1:56" ht="22.5">
      <c r="A34" s="419"/>
      <c r="B34" s="764"/>
      <c r="C34" s="569"/>
      <c r="D34" s="659"/>
      <c r="E34" s="569" t="s">
        <v>1164</v>
      </c>
      <c r="F34" s="659">
        <v>162</v>
      </c>
      <c r="G34" s="569"/>
      <c r="H34" s="659"/>
      <c r="I34" s="419"/>
      <c r="J34" s="419"/>
      <c r="K34" s="767"/>
      <c r="L34" s="569" t="s">
        <v>923</v>
      </c>
      <c r="M34" s="659">
        <v>162</v>
      </c>
      <c r="N34" s="569" t="s">
        <v>506</v>
      </c>
      <c r="O34" s="659" t="s">
        <v>54</v>
      </c>
      <c r="P34" s="569"/>
      <c r="Q34" s="659"/>
      <c r="R34" s="569" t="s">
        <v>1130</v>
      </c>
      <c r="S34" s="659">
        <v>336</v>
      </c>
      <c r="T34" s="421"/>
      <c r="U34" s="421"/>
      <c r="V34" s="767"/>
      <c r="W34" s="569"/>
      <c r="X34" s="659"/>
      <c r="Y34" s="569" t="s">
        <v>1164</v>
      </c>
      <c r="Z34" s="659">
        <v>162</v>
      </c>
      <c r="AA34" s="569"/>
      <c r="AB34" s="659"/>
      <c r="AC34" s="569"/>
      <c r="AD34" s="659"/>
      <c r="AE34" s="569" t="s">
        <v>506</v>
      </c>
      <c r="AF34" s="659" t="s">
        <v>54</v>
      </c>
      <c r="AG34" s="421"/>
      <c r="AH34" s="423"/>
      <c r="AI34" s="764"/>
      <c r="AJ34" s="569"/>
      <c r="AK34" s="659"/>
      <c r="AL34" s="569"/>
      <c r="AM34" s="659"/>
      <c r="AN34" s="569"/>
      <c r="AO34" s="659"/>
      <c r="AP34" s="569"/>
      <c r="AQ34" s="659"/>
      <c r="AR34" s="569" t="s">
        <v>1130</v>
      </c>
      <c r="AS34" s="659">
        <v>336</v>
      </c>
      <c r="AT34" s="423"/>
      <c r="AU34" s="772"/>
      <c r="AV34" s="569"/>
      <c r="AW34" s="659"/>
      <c r="AX34" s="569"/>
      <c r="AY34" s="659"/>
      <c r="AZ34" s="569"/>
      <c r="BA34" s="659"/>
      <c r="BB34" s="569"/>
      <c r="BC34" s="659"/>
      <c r="BD34" s="423"/>
    </row>
    <row r="35" spans="1:56" ht="22.5">
      <c r="A35" s="419" t="s">
        <v>31</v>
      </c>
      <c r="B35" s="764"/>
      <c r="C35" s="569" t="s">
        <v>506</v>
      </c>
      <c r="D35" s="659" t="s">
        <v>54</v>
      </c>
      <c r="E35" s="569" t="s">
        <v>1171</v>
      </c>
      <c r="F35" s="659">
        <v>427</v>
      </c>
      <c r="G35" s="569" t="s">
        <v>506</v>
      </c>
      <c r="H35" s="659" t="s">
        <v>54</v>
      </c>
      <c r="I35" s="419" t="s">
        <v>31</v>
      </c>
      <c r="J35" s="419" t="s">
        <v>31</v>
      </c>
      <c r="K35" s="767"/>
      <c r="L35" s="569" t="s">
        <v>506</v>
      </c>
      <c r="M35" s="659" t="s">
        <v>54</v>
      </c>
      <c r="N35" s="569" t="s">
        <v>506</v>
      </c>
      <c r="O35" s="659" t="s">
        <v>54</v>
      </c>
      <c r="P35" s="569" t="s">
        <v>506</v>
      </c>
      <c r="Q35" s="659" t="s">
        <v>54</v>
      </c>
      <c r="R35" s="569"/>
      <c r="S35" s="659"/>
      <c r="T35" s="421"/>
      <c r="U35" s="421"/>
      <c r="V35" s="767"/>
      <c r="W35" s="569" t="s">
        <v>506</v>
      </c>
      <c r="X35" s="659" t="s">
        <v>54</v>
      </c>
      <c r="Y35" s="569" t="s">
        <v>1171</v>
      </c>
      <c r="Z35" s="659">
        <v>427</v>
      </c>
      <c r="AA35" s="569"/>
      <c r="AB35" s="659"/>
      <c r="AC35" s="569" t="s">
        <v>506</v>
      </c>
      <c r="AD35" s="659" t="s">
        <v>54</v>
      </c>
      <c r="AE35" s="569" t="s">
        <v>506</v>
      </c>
      <c r="AF35" s="659" t="s">
        <v>54</v>
      </c>
      <c r="AG35" s="421"/>
      <c r="AH35" s="423"/>
      <c r="AI35" s="764"/>
      <c r="AJ35" s="569" t="s">
        <v>506</v>
      </c>
      <c r="AK35" s="659" t="s">
        <v>54</v>
      </c>
      <c r="AL35" s="569" t="s">
        <v>506</v>
      </c>
      <c r="AM35" s="659" t="s">
        <v>54</v>
      </c>
      <c r="AN35" s="569" t="s">
        <v>506</v>
      </c>
      <c r="AO35" s="659" t="s">
        <v>54</v>
      </c>
      <c r="AP35" s="569" t="s">
        <v>506</v>
      </c>
      <c r="AQ35" s="659" t="s">
        <v>54</v>
      </c>
      <c r="AR35" s="569" t="s">
        <v>506</v>
      </c>
      <c r="AS35" s="659" t="s">
        <v>54</v>
      </c>
      <c r="AT35" s="423"/>
      <c r="AU35" s="772"/>
      <c r="AV35" s="569" t="s">
        <v>506</v>
      </c>
      <c r="AW35" s="659" t="s">
        <v>54</v>
      </c>
      <c r="AX35" s="569" t="s">
        <v>506</v>
      </c>
      <c r="AY35" s="659" t="s">
        <v>54</v>
      </c>
      <c r="AZ35" s="569" t="s">
        <v>506</v>
      </c>
      <c r="BA35" s="659" t="s">
        <v>54</v>
      </c>
      <c r="BB35" s="569" t="s">
        <v>506</v>
      </c>
      <c r="BC35" s="659" t="s">
        <v>54</v>
      </c>
      <c r="BD35" s="423"/>
    </row>
    <row r="36" spans="1:56" ht="22.5">
      <c r="A36" s="419" t="s">
        <v>31</v>
      </c>
      <c r="B36" s="764"/>
      <c r="C36" s="569" t="s">
        <v>506</v>
      </c>
      <c r="D36" s="659" t="s">
        <v>54</v>
      </c>
      <c r="E36" s="569" t="s">
        <v>506</v>
      </c>
      <c r="F36" s="659" t="s">
        <v>54</v>
      </c>
      <c r="G36" s="569" t="s">
        <v>506</v>
      </c>
      <c r="H36" s="659" t="s">
        <v>54</v>
      </c>
      <c r="I36" s="419" t="s">
        <v>31</v>
      </c>
      <c r="J36" s="419" t="s">
        <v>31</v>
      </c>
      <c r="K36" s="767"/>
      <c r="L36" s="569" t="s">
        <v>506</v>
      </c>
      <c r="M36" s="659" t="s">
        <v>54</v>
      </c>
      <c r="N36" s="569" t="s">
        <v>1131</v>
      </c>
      <c r="O36" s="659">
        <v>798</v>
      </c>
      <c r="P36" s="569" t="s">
        <v>506</v>
      </c>
      <c r="Q36" s="659" t="s">
        <v>54</v>
      </c>
      <c r="R36" s="569" t="s">
        <v>1131</v>
      </c>
      <c r="S36" s="659">
        <v>798</v>
      </c>
      <c r="T36" s="421"/>
      <c r="U36" s="421"/>
      <c r="V36" s="767"/>
      <c r="W36" s="569" t="s">
        <v>506</v>
      </c>
      <c r="X36" s="659" t="s">
        <v>54</v>
      </c>
      <c r="Y36" s="569" t="s">
        <v>506</v>
      </c>
      <c r="Z36" s="659" t="s">
        <v>54</v>
      </c>
      <c r="AA36" s="569" t="s">
        <v>939</v>
      </c>
      <c r="AB36" s="659">
        <v>798</v>
      </c>
      <c r="AC36" s="569" t="s">
        <v>506</v>
      </c>
      <c r="AD36" s="659" t="s">
        <v>54</v>
      </c>
      <c r="AE36" s="569" t="s">
        <v>1131</v>
      </c>
      <c r="AF36" s="659">
        <v>798</v>
      </c>
      <c r="AG36" s="421"/>
      <c r="AH36" s="423"/>
      <c r="AI36" s="764"/>
      <c r="AJ36" s="569" t="s">
        <v>506</v>
      </c>
      <c r="AK36" s="659" t="s">
        <v>54</v>
      </c>
      <c r="AL36" s="569"/>
      <c r="AM36" s="659"/>
      <c r="AN36" s="569" t="s">
        <v>939</v>
      </c>
      <c r="AO36" s="659">
        <v>798</v>
      </c>
      <c r="AP36" s="569" t="s">
        <v>1020</v>
      </c>
      <c r="AQ36" s="659">
        <v>748</v>
      </c>
      <c r="AR36" s="569" t="s">
        <v>1131</v>
      </c>
      <c r="AS36" s="659">
        <v>798</v>
      </c>
      <c r="AT36" s="423"/>
      <c r="AU36" s="772"/>
      <c r="AV36" s="569" t="s">
        <v>506</v>
      </c>
      <c r="AW36" s="659" t="s">
        <v>54</v>
      </c>
      <c r="AX36" s="569" t="s">
        <v>506</v>
      </c>
      <c r="AY36" s="659" t="s">
        <v>54</v>
      </c>
      <c r="AZ36" s="569" t="s">
        <v>506</v>
      </c>
      <c r="BA36" s="659" t="s">
        <v>54</v>
      </c>
      <c r="BB36" s="569" t="s">
        <v>506</v>
      </c>
      <c r="BC36" s="659" t="s">
        <v>54</v>
      </c>
      <c r="BD36" s="423"/>
    </row>
    <row r="37" spans="1:56" ht="22.5">
      <c r="A37" s="419"/>
      <c r="B37" s="764"/>
      <c r="C37" s="569"/>
      <c r="D37" s="659"/>
      <c r="E37" s="569"/>
      <c r="F37" s="659"/>
      <c r="G37" s="569"/>
      <c r="H37" s="659"/>
      <c r="I37" s="419"/>
      <c r="J37" s="419"/>
      <c r="K37" s="767"/>
      <c r="L37" s="569"/>
      <c r="M37" s="659"/>
      <c r="N37" s="569" t="s">
        <v>1252</v>
      </c>
      <c r="O37" s="659">
        <v>798</v>
      </c>
      <c r="P37" s="569"/>
      <c r="Q37" s="659"/>
      <c r="R37" s="569" t="s">
        <v>1132</v>
      </c>
      <c r="S37" s="659">
        <v>798</v>
      </c>
      <c r="T37" s="421"/>
      <c r="U37" s="421"/>
      <c r="V37" s="767"/>
      <c r="W37" s="569"/>
      <c r="X37" s="659"/>
      <c r="Y37" s="569"/>
      <c r="Z37" s="659"/>
      <c r="AA37" s="569" t="s">
        <v>940</v>
      </c>
      <c r="AB37" s="659">
        <v>798</v>
      </c>
      <c r="AC37" s="569"/>
      <c r="AD37" s="659"/>
      <c r="AE37" s="569" t="s">
        <v>1132</v>
      </c>
      <c r="AF37" s="659">
        <v>798</v>
      </c>
      <c r="AG37" s="421"/>
      <c r="AH37" s="423"/>
      <c r="AI37" s="764"/>
      <c r="AJ37" s="569"/>
      <c r="AK37" s="659"/>
      <c r="AL37" s="569"/>
      <c r="AM37" s="659"/>
      <c r="AN37" s="569" t="s">
        <v>940</v>
      </c>
      <c r="AO37" s="659">
        <v>798</v>
      </c>
      <c r="AP37" s="569"/>
      <c r="AQ37" s="659"/>
      <c r="AR37" s="569" t="s">
        <v>1189</v>
      </c>
      <c r="AS37" s="659">
        <v>798</v>
      </c>
      <c r="AT37" s="423"/>
      <c r="AU37" s="772"/>
      <c r="AV37" s="569"/>
      <c r="AW37" s="659"/>
      <c r="AX37" s="569"/>
      <c r="AY37" s="659"/>
      <c r="AZ37" s="569"/>
      <c r="BA37" s="659"/>
      <c r="BB37" s="569"/>
      <c r="BC37" s="659"/>
      <c r="BD37" s="423"/>
    </row>
    <row r="38" spans="1:56" ht="22.5">
      <c r="A38" s="419" t="s">
        <v>31</v>
      </c>
      <c r="B38" s="764"/>
      <c r="C38" s="569" t="s">
        <v>855</v>
      </c>
      <c r="D38" s="659">
        <v>410</v>
      </c>
      <c r="E38" s="569" t="s">
        <v>506</v>
      </c>
      <c r="F38" s="659" t="s">
        <v>54</v>
      </c>
      <c r="G38" s="569" t="s">
        <v>506</v>
      </c>
      <c r="H38" s="659" t="s">
        <v>54</v>
      </c>
      <c r="I38" s="419" t="s">
        <v>31</v>
      </c>
      <c r="J38" s="419" t="s">
        <v>31</v>
      </c>
      <c r="K38" s="767"/>
      <c r="L38" s="569" t="s">
        <v>926</v>
      </c>
      <c r="M38" s="659">
        <v>360</v>
      </c>
      <c r="N38" s="569" t="s">
        <v>506</v>
      </c>
      <c r="O38" s="659" t="s">
        <v>54</v>
      </c>
      <c r="P38" s="569" t="s">
        <v>506</v>
      </c>
      <c r="Q38" s="659" t="s">
        <v>54</v>
      </c>
      <c r="R38" s="569" t="s">
        <v>506</v>
      </c>
      <c r="S38" s="659" t="s">
        <v>54</v>
      </c>
      <c r="T38" s="421"/>
      <c r="U38" s="421"/>
      <c r="V38" s="767"/>
      <c r="W38" s="569" t="s">
        <v>506</v>
      </c>
      <c r="X38" s="659" t="s">
        <v>54</v>
      </c>
      <c r="Y38" s="569"/>
      <c r="Z38" s="659"/>
      <c r="AA38" s="569"/>
      <c r="AB38" s="659"/>
      <c r="AC38" s="569" t="s">
        <v>506</v>
      </c>
      <c r="AD38" s="659" t="s">
        <v>54</v>
      </c>
      <c r="AE38" s="569" t="s">
        <v>506</v>
      </c>
      <c r="AF38" s="659" t="s">
        <v>54</v>
      </c>
      <c r="AG38" s="421"/>
      <c r="AH38" s="423"/>
      <c r="AI38" s="764"/>
      <c r="AJ38" s="569" t="s">
        <v>506</v>
      </c>
      <c r="AK38" s="659" t="s">
        <v>54</v>
      </c>
      <c r="AL38" s="569" t="s">
        <v>506</v>
      </c>
      <c r="AM38" s="659" t="s">
        <v>54</v>
      </c>
      <c r="AN38" s="569" t="s">
        <v>506</v>
      </c>
      <c r="AO38" s="659" t="s">
        <v>54</v>
      </c>
      <c r="AP38" s="569" t="s">
        <v>506</v>
      </c>
      <c r="AQ38" s="659" t="s">
        <v>54</v>
      </c>
      <c r="AR38" s="569" t="s">
        <v>506</v>
      </c>
      <c r="AS38" s="659" t="s">
        <v>54</v>
      </c>
      <c r="AT38" s="423"/>
      <c r="AU38" s="772"/>
      <c r="AV38" s="569" t="s">
        <v>506</v>
      </c>
      <c r="AW38" s="659" t="s">
        <v>54</v>
      </c>
      <c r="AX38" s="569" t="s">
        <v>506</v>
      </c>
      <c r="AY38" s="659" t="s">
        <v>54</v>
      </c>
      <c r="AZ38" s="569" t="s">
        <v>506</v>
      </c>
      <c r="BA38" s="659" t="s">
        <v>54</v>
      </c>
      <c r="BB38" s="569" t="s">
        <v>506</v>
      </c>
      <c r="BC38" s="659" t="s">
        <v>54</v>
      </c>
      <c r="BD38" s="423"/>
    </row>
    <row r="39" spans="1:56" ht="22.5">
      <c r="A39" s="419" t="s">
        <v>31</v>
      </c>
      <c r="B39" s="765"/>
      <c r="C39" s="569" t="s">
        <v>506</v>
      </c>
      <c r="D39" s="659" t="s">
        <v>54</v>
      </c>
      <c r="E39" s="569" t="s">
        <v>506</v>
      </c>
      <c r="F39" s="659" t="s">
        <v>54</v>
      </c>
      <c r="G39" s="569" t="s">
        <v>506</v>
      </c>
      <c r="H39" s="659" t="s">
        <v>54</v>
      </c>
      <c r="I39" s="419" t="s">
        <v>31</v>
      </c>
      <c r="J39" s="419" t="s">
        <v>31</v>
      </c>
      <c r="K39" s="768"/>
      <c r="L39" s="569" t="s">
        <v>925</v>
      </c>
      <c r="M39" s="659">
        <v>427</v>
      </c>
      <c r="N39" s="569" t="s">
        <v>506</v>
      </c>
      <c r="O39" s="659" t="s">
        <v>54</v>
      </c>
      <c r="P39" s="569" t="s">
        <v>506</v>
      </c>
      <c r="Q39" s="659" t="s">
        <v>54</v>
      </c>
      <c r="R39" s="569" t="s">
        <v>506</v>
      </c>
      <c r="S39" s="659" t="s">
        <v>54</v>
      </c>
      <c r="T39" s="421"/>
      <c r="U39" s="421"/>
      <c r="V39" s="768"/>
      <c r="W39" s="569" t="s">
        <v>506</v>
      </c>
      <c r="X39" s="659" t="s">
        <v>54</v>
      </c>
      <c r="Y39" s="569" t="s">
        <v>925</v>
      </c>
      <c r="Z39" s="659">
        <v>427</v>
      </c>
      <c r="AA39" s="569" t="s">
        <v>506</v>
      </c>
      <c r="AB39" s="659" t="s">
        <v>54</v>
      </c>
      <c r="AC39" s="569" t="s">
        <v>506</v>
      </c>
      <c r="AD39" s="659" t="s">
        <v>54</v>
      </c>
      <c r="AE39" s="569" t="s">
        <v>506</v>
      </c>
      <c r="AF39" s="659" t="s">
        <v>54</v>
      </c>
      <c r="AG39" s="421"/>
      <c r="AH39" s="423"/>
      <c r="AI39" s="765"/>
      <c r="AJ39" s="569" t="s">
        <v>506</v>
      </c>
      <c r="AK39" s="659" t="s">
        <v>54</v>
      </c>
      <c r="AL39" s="569" t="s">
        <v>506</v>
      </c>
      <c r="AM39" s="659" t="s">
        <v>54</v>
      </c>
      <c r="AN39" s="569" t="s">
        <v>506</v>
      </c>
      <c r="AO39" s="659" t="s">
        <v>54</v>
      </c>
      <c r="AP39" s="569" t="s">
        <v>506</v>
      </c>
      <c r="AQ39" s="659" t="s">
        <v>54</v>
      </c>
      <c r="AR39" s="569" t="s">
        <v>506</v>
      </c>
      <c r="AS39" s="659">
        <v>0</v>
      </c>
      <c r="AT39" s="423"/>
      <c r="AU39" s="773"/>
      <c r="AV39" s="569" t="s">
        <v>506</v>
      </c>
      <c r="AW39" s="659" t="s">
        <v>54</v>
      </c>
      <c r="AX39" s="569" t="s">
        <v>506</v>
      </c>
      <c r="AY39" s="659" t="s">
        <v>54</v>
      </c>
      <c r="AZ39" s="569" t="s">
        <v>506</v>
      </c>
      <c r="BA39" s="659" t="s">
        <v>54</v>
      </c>
      <c r="BB39" s="569" t="s">
        <v>506</v>
      </c>
      <c r="BC39" s="659" t="s">
        <v>54</v>
      </c>
      <c r="BD39" s="423"/>
    </row>
    <row r="40" spans="1:56" ht="22.5">
      <c r="A40" s="419" t="s">
        <v>31</v>
      </c>
      <c r="B40" s="769" t="s">
        <v>485</v>
      </c>
      <c r="C40" s="569" t="s">
        <v>913</v>
      </c>
      <c r="D40" s="659">
        <v>225</v>
      </c>
      <c r="E40" s="569" t="s">
        <v>913</v>
      </c>
      <c r="F40" s="659">
        <v>225</v>
      </c>
      <c r="G40" s="569" t="s">
        <v>506</v>
      </c>
      <c r="H40" s="659" t="s">
        <v>54</v>
      </c>
      <c r="I40" s="419" t="s">
        <v>31</v>
      </c>
      <c r="J40" s="419" t="s">
        <v>31</v>
      </c>
      <c r="K40" s="774" t="s">
        <v>485</v>
      </c>
      <c r="L40" s="569" t="s">
        <v>913</v>
      </c>
      <c r="M40" s="659">
        <v>225</v>
      </c>
      <c r="N40" s="569" t="s">
        <v>913</v>
      </c>
      <c r="O40" s="659">
        <v>225</v>
      </c>
      <c r="P40" s="569"/>
      <c r="Q40" s="659"/>
      <c r="R40" s="569"/>
      <c r="S40" s="659"/>
      <c r="T40" s="421"/>
      <c r="U40" s="421"/>
      <c r="V40" s="774" t="s">
        <v>485</v>
      </c>
      <c r="W40" s="569" t="s">
        <v>913</v>
      </c>
      <c r="X40" s="659">
        <v>225</v>
      </c>
      <c r="Y40" s="569" t="s">
        <v>913</v>
      </c>
      <c r="Z40" s="659">
        <v>225</v>
      </c>
      <c r="AA40" s="569" t="s">
        <v>913</v>
      </c>
      <c r="AB40" s="659">
        <v>225</v>
      </c>
      <c r="AC40" s="569" t="s">
        <v>913</v>
      </c>
      <c r="AD40" s="659">
        <v>225</v>
      </c>
      <c r="AE40" s="569" t="s">
        <v>913</v>
      </c>
      <c r="AF40" s="659">
        <v>225</v>
      </c>
      <c r="AG40" s="421"/>
      <c r="AH40" s="423"/>
      <c r="AI40" s="769" t="s">
        <v>485</v>
      </c>
      <c r="AJ40" s="569" t="s">
        <v>913</v>
      </c>
      <c r="AK40" s="659">
        <v>225</v>
      </c>
      <c r="AL40" s="569" t="s">
        <v>913</v>
      </c>
      <c r="AM40" s="659">
        <v>225</v>
      </c>
      <c r="AN40" s="569" t="s">
        <v>913</v>
      </c>
      <c r="AO40" s="659">
        <v>225</v>
      </c>
      <c r="AP40" s="569" t="s">
        <v>987</v>
      </c>
      <c r="AQ40" s="659">
        <v>225</v>
      </c>
      <c r="AR40" s="569" t="s">
        <v>913</v>
      </c>
      <c r="AS40" s="659">
        <v>225</v>
      </c>
      <c r="AT40" s="423"/>
      <c r="AU40" s="785" t="s">
        <v>815</v>
      </c>
      <c r="AV40" s="569" t="s">
        <v>506</v>
      </c>
      <c r="AW40" s="659" t="s">
        <v>54</v>
      </c>
      <c r="AX40" s="569" t="s">
        <v>506</v>
      </c>
      <c r="AY40" s="659" t="s">
        <v>54</v>
      </c>
      <c r="AZ40" s="569" t="s">
        <v>506</v>
      </c>
      <c r="BA40" s="659" t="s">
        <v>54</v>
      </c>
      <c r="BB40" s="569" t="s">
        <v>506</v>
      </c>
      <c r="BC40" s="659" t="s">
        <v>54</v>
      </c>
      <c r="BD40" s="423"/>
    </row>
    <row r="41" spans="1:56" ht="22.5">
      <c r="A41" s="419" t="s">
        <v>31</v>
      </c>
      <c r="B41" s="770"/>
      <c r="C41" s="569"/>
      <c r="D41" s="659"/>
      <c r="E41" s="569"/>
      <c r="F41" s="659"/>
      <c r="G41" s="569" t="s">
        <v>506</v>
      </c>
      <c r="H41" s="659" t="s">
        <v>54</v>
      </c>
      <c r="I41" s="419"/>
      <c r="J41" s="419"/>
      <c r="K41" s="775"/>
      <c r="L41" s="569" t="s">
        <v>506</v>
      </c>
      <c r="M41" s="659" t="s">
        <v>54</v>
      </c>
      <c r="N41" s="569" t="s">
        <v>506</v>
      </c>
      <c r="O41" s="659" t="s">
        <v>54</v>
      </c>
      <c r="P41" s="569"/>
      <c r="Q41" s="659"/>
      <c r="R41" s="569" t="s">
        <v>1186</v>
      </c>
      <c r="S41" s="659">
        <v>240</v>
      </c>
      <c r="T41" s="421"/>
      <c r="U41" s="421"/>
      <c r="V41" s="775"/>
      <c r="W41" s="569" t="s">
        <v>506</v>
      </c>
      <c r="X41" s="659" t="s">
        <v>54</v>
      </c>
      <c r="Y41" s="569" t="s">
        <v>1046</v>
      </c>
      <c r="Z41" s="659">
        <v>141</v>
      </c>
      <c r="AA41" s="569" t="s">
        <v>946</v>
      </c>
      <c r="AB41" s="659">
        <v>240</v>
      </c>
      <c r="AC41" s="569" t="s">
        <v>974</v>
      </c>
      <c r="AD41" s="659">
        <v>240</v>
      </c>
      <c r="AE41" s="569" t="s">
        <v>946</v>
      </c>
      <c r="AF41" s="659">
        <v>240</v>
      </c>
      <c r="AG41" s="421"/>
      <c r="AH41" s="423"/>
      <c r="AI41" s="770"/>
      <c r="AJ41" s="569" t="s">
        <v>506</v>
      </c>
      <c r="AK41" s="659" t="s">
        <v>54</v>
      </c>
      <c r="AL41" s="569"/>
      <c r="AM41" s="659"/>
      <c r="AN41" s="569" t="s">
        <v>946</v>
      </c>
      <c r="AO41" s="659">
        <v>240</v>
      </c>
      <c r="AP41" s="569"/>
      <c r="AQ41" s="659"/>
      <c r="AR41" s="569" t="s">
        <v>946</v>
      </c>
      <c r="AS41" s="659">
        <v>240</v>
      </c>
      <c r="AT41" s="423"/>
      <c r="AU41" s="786"/>
      <c r="AV41" s="569"/>
      <c r="AW41" s="659"/>
      <c r="AX41" s="569"/>
      <c r="AY41" s="659"/>
      <c r="AZ41" s="569"/>
      <c r="BA41" s="659"/>
      <c r="BB41" s="569"/>
      <c r="BC41" s="659"/>
      <c r="BD41" s="423"/>
    </row>
    <row r="42" spans="1:56" ht="22.5">
      <c r="A42" s="419" t="s">
        <v>31</v>
      </c>
      <c r="B42" s="770"/>
      <c r="C42" s="569" t="s">
        <v>506</v>
      </c>
      <c r="D42" s="659" t="s">
        <v>54</v>
      </c>
      <c r="E42" s="569" t="s">
        <v>506</v>
      </c>
      <c r="F42" s="659" t="s">
        <v>54</v>
      </c>
      <c r="G42" s="569" t="s">
        <v>506</v>
      </c>
      <c r="H42" s="659" t="s">
        <v>54</v>
      </c>
      <c r="I42" s="419" t="s">
        <v>31</v>
      </c>
      <c r="J42" s="419" t="s">
        <v>31</v>
      </c>
      <c r="K42" s="775"/>
      <c r="L42" s="569" t="s">
        <v>506</v>
      </c>
      <c r="M42" s="659" t="s">
        <v>54</v>
      </c>
      <c r="N42" s="569" t="s">
        <v>1133</v>
      </c>
      <c r="O42" s="659">
        <v>450</v>
      </c>
      <c r="P42" s="569" t="s">
        <v>506</v>
      </c>
      <c r="Q42" s="659" t="s">
        <v>54</v>
      </c>
      <c r="R42" s="569" t="s">
        <v>1126</v>
      </c>
      <c r="S42" s="659">
        <v>452.99</v>
      </c>
      <c r="T42" s="421"/>
      <c r="U42" s="421"/>
      <c r="V42" s="775"/>
      <c r="W42" s="569" t="s">
        <v>506</v>
      </c>
      <c r="X42" s="659" t="s">
        <v>54</v>
      </c>
      <c r="Y42" s="569" t="s">
        <v>506</v>
      </c>
      <c r="Z42" s="659" t="s">
        <v>54</v>
      </c>
      <c r="AA42" s="569" t="s">
        <v>965</v>
      </c>
      <c r="AB42" s="659">
        <v>1484</v>
      </c>
      <c r="AC42" s="569" t="s">
        <v>506</v>
      </c>
      <c r="AD42" s="659" t="s">
        <v>54</v>
      </c>
      <c r="AE42" s="569" t="s">
        <v>1151</v>
      </c>
      <c r="AF42" s="659">
        <v>1484</v>
      </c>
      <c r="AG42" s="421"/>
      <c r="AH42" s="423"/>
      <c r="AI42" s="770"/>
      <c r="AJ42" s="569" t="s">
        <v>506</v>
      </c>
      <c r="AK42" s="659" t="s">
        <v>54</v>
      </c>
      <c r="AL42" s="569" t="s">
        <v>506</v>
      </c>
      <c r="AM42" s="659" t="s">
        <v>54</v>
      </c>
      <c r="AN42" s="569" t="s">
        <v>965</v>
      </c>
      <c r="AO42" s="659">
        <v>1484</v>
      </c>
      <c r="AP42" s="569"/>
      <c r="AQ42" s="659"/>
      <c r="AR42" s="569" t="s">
        <v>1151</v>
      </c>
      <c r="AS42" s="659">
        <v>1484</v>
      </c>
      <c r="AT42" s="423"/>
      <c r="AU42" s="786"/>
      <c r="AV42" s="569" t="s">
        <v>506</v>
      </c>
      <c r="AW42" s="659" t="s">
        <v>54</v>
      </c>
      <c r="AX42" s="569" t="s">
        <v>506</v>
      </c>
      <c r="AY42" s="659" t="s">
        <v>54</v>
      </c>
      <c r="AZ42" s="569" t="s">
        <v>506</v>
      </c>
      <c r="BA42" s="659" t="s">
        <v>54</v>
      </c>
      <c r="BB42" s="569" t="s">
        <v>506</v>
      </c>
      <c r="BC42" s="659" t="s">
        <v>54</v>
      </c>
      <c r="BD42" s="423"/>
    </row>
    <row r="43" spans="1:56" ht="22.5">
      <c r="A43" s="419" t="s">
        <v>31</v>
      </c>
      <c r="B43" s="770"/>
      <c r="C43" s="569" t="s">
        <v>506</v>
      </c>
      <c r="D43" s="659" t="s">
        <v>54</v>
      </c>
      <c r="E43" s="569" t="s">
        <v>506</v>
      </c>
      <c r="F43" s="659" t="s">
        <v>54</v>
      </c>
      <c r="G43" s="569" t="s">
        <v>506</v>
      </c>
      <c r="H43" s="659" t="s">
        <v>54</v>
      </c>
      <c r="I43" s="419" t="s">
        <v>31</v>
      </c>
      <c r="J43" s="419" t="s">
        <v>31</v>
      </c>
      <c r="K43" s="775"/>
      <c r="L43" s="569" t="s">
        <v>506</v>
      </c>
      <c r="M43" s="659" t="s">
        <v>54</v>
      </c>
      <c r="N43" s="569" t="s">
        <v>1151</v>
      </c>
      <c r="O43" s="659">
        <v>1485</v>
      </c>
      <c r="P43" s="569" t="s">
        <v>506</v>
      </c>
      <c r="Q43" s="659" t="s">
        <v>54</v>
      </c>
      <c r="R43" s="569" t="s">
        <v>1133</v>
      </c>
      <c r="S43" s="659">
        <v>450</v>
      </c>
      <c r="T43" s="421"/>
      <c r="U43" s="421"/>
      <c r="V43" s="775"/>
      <c r="W43" s="569" t="s">
        <v>506</v>
      </c>
      <c r="X43" s="659" t="s">
        <v>54</v>
      </c>
      <c r="Y43" s="569" t="s">
        <v>506</v>
      </c>
      <c r="Z43" s="659" t="s">
        <v>54</v>
      </c>
      <c r="AA43" s="569" t="s">
        <v>1008</v>
      </c>
      <c r="AB43" s="659">
        <v>450</v>
      </c>
      <c r="AC43" s="569" t="s">
        <v>506</v>
      </c>
      <c r="AD43" s="659" t="s">
        <v>54</v>
      </c>
      <c r="AE43" s="569" t="s">
        <v>1133</v>
      </c>
      <c r="AF43" s="659">
        <v>450</v>
      </c>
      <c r="AG43" s="421"/>
      <c r="AH43" s="423"/>
      <c r="AI43" s="770"/>
      <c r="AJ43" s="569" t="s">
        <v>506</v>
      </c>
      <c r="AK43" s="659" t="s">
        <v>54</v>
      </c>
      <c r="AL43" s="569" t="s">
        <v>506</v>
      </c>
      <c r="AM43" s="659" t="s">
        <v>54</v>
      </c>
      <c r="AN43" s="569" t="s">
        <v>1008</v>
      </c>
      <c r="AO43" s="659">
        <v>450</v>
      </c>
      <c r="AP43" s="569" t="s">
        <v>506</v>
      </c>
      <c r="AQ43" s="659" t="s">
        <v>54</v>
      </c>
      <c r="AR43" s="569" t="s">
        <v>506</v>
      </c>
      <c r="AS43" s="659" t="s">
        <v>54</v>
      </c>
      <c r="AT43" s="423"/>
      <c r="AU43" s="786"/>
      <c r="AV43" s="569" t="s">
        <v>506</v>
      </c>
      <c r="AW43" s="659" t="s">
        <v>54</v>
      </c>
      <c r="AX43" s="569" t="s">
        <v>506</v>
      </c>
      <c r="AY43" s="659" t="s">
        <v>54</v>
      </c>
      <c r="AZ43" s="569" t="s">
        <v>506</v>
      </c>
      <c r="BA43" s="659" t="s">
        <v>54</v>
      </c>
      <c r="BB43" s="569" t="s">
        <v>506</v>
      </c>
      <c r="BC43" s="659" t="s">
        <v>54</v>
      </c>
      <c r="BD43" s="423"/>
    </row>
    <row r="44" spans="1:56" ht="22.5">
      <c r="A44" s="419" t="s">
        <v>31</v>
      </c>
      <c r="B44" s="770"/>
      <c r="C44" s="569" t="s">
        <v>506</v>
      </c>
      <c r="D44" s="659" t="s">
        <v>54</v>
      </c>
      <c r="E44" s="569" t="s">
        <v>506</v>
      </c>
      <c r="F44" s="659" t="s">
        <v>54</v>
      </c>
      <c r="G44" s="569" t="s">
        <v>506</v>
      </c>
      <c r="H44" s="659" t="s">
        <v>54</v>
      </c>
      <c r="I44" s="419" t="s">
        <v>31</v>
      </c>
      <c r="J44" s="419" t="s">
        <v>31</v>
      </c>
      <c r="K44" s="775"/>
      <c r="L44" s="569" t="s">
        <v>506</v>
      </c>
      <c r="M44" s="659" t="s">
        <v>54</v>
      </c>
      <c r="N44" s="569" t="s">
        <v>1134</v>
      </c>
      <c r="O44" s="659">
        <v>64</v>
      </c>
      <c r="P44" s="569" t="s">
        <v>506</v>
      </c>
      <c r="Q44" s="659" t="s">
        <v>54</v>
      </c>
      <c r="R44" s="569" t="s">
        <v>1134</v>
      </c>
      <c r="S44" s="659">
        <v>64</v>
      </c>
      <c r="T44" s="421"/>
      <c r="U44" s="421"/>
      <c r="V44" s="775"/>
      <c r="W44" s="569" t="s">
        <v>506</v>
      </c>
      <c r="X44" s="659" t="s">
        <v>54</v>
      </c>
      <c r="Y44" s="569" t="s">
        <v>506</v>
      </c>
      <c r="Z44" s="659" t="s">
        <v>54</v>
      </c>
      <c r="AA44" s="569" t="s">
        <v>945</v>
      </c>
      <c r="AB44" s="659">
        <v>64</v>
      </c>
      <c r="AC44" s="569" t="s">
        <v>506</v>
      </c>
      <c r="AD44" s="659" t="s">
        <v>54</v>
      </c>
      <c r="AE44" s="569" t="s">
        <v>1134</v>
      </c>
      <c r="AF44" s="659">
        <v>64</v>
      </c>
      <c r="AG44" s="421"/>
      <c r="AH44" s="423"/>
      <c r="AI44" s="770"/>
      <c r="AJ44" s="569" t="s">
        <v>506</v>
      </c>
      <c r="AK44" s="659" t="s">
        <v>54</v>
      </c>
      <c r="AL44" s="569"/>
      <c r="AM44" s="659"/>
      <c r="AN44" s="569" t="s">
        <v>945</v>
      </c>
      <c r="AO44" s="659">
        <v>64</v>
      </c>
      <c r="AP44" s="569" t="s">
        <v>506</v>
      </c>
      <c r="AQ44" s="659" t="s">
        <v>54</v>
      </c>
      <c r="AR44" s="569" t="s">
        <v>1134</v>
      </c>
      <c r="AS44" s="659">
        <v>64</v>
      </c>
      <c r="AT44" s="423"/>
      <c r="AU44" s="786"/>
      <c r="AV44" s="569" t="s">
        <v>506</v>
      </c>
      <c r="AW44" s="659" t="s">
        <v>54</v>
      </c>
      <c r="AX44" s="569" t="s">
        <v>506</v>
      </c>
      <c r="AY44" s="659" t="s">
        <v>54</v>
      </c>
      <c r="AZ44" s="569" t="s">
        <v>506</v>
      </c>
      <c r="BA44" s="659" t="s">
        <v>54</v>
      </c>
      <c r="BB44" s="569" t="s">
        <v>506</v>
      </c>
      <c r="BC44" s="659" t="s">
        <v>54</v>
      </c>
      <c r="BD44" s="423"/>
    </row>
    <row r="45" spans="1:56" ht="22.5">
      <c r="A45" s="419" t="s">
        <v>31</v>
      </c>
      <c r="B45" s="770"/>
      <c r="C45" s="569" t="s">
        <v>506</v>
      </c>
      <c r="D45" s="659" t="s">
        <v>54</v>
      </c>
      <c r="E45" s="569" t="s">
        <v>506</v>
      </c>
      <c r="F45" s="659" t="s">
        <v>54</v>
      </c>
      <c r="G45" s="569" t="s">
        <v>506</v>
      </c>
      <c r="H45" s="659" t="s">
        <v>54</v>
      </c>
      <c r="I45" s="419" t="s">
        <v>31</v>
      </c>
      <c r="J45" s="419" t="s">
        <v>31</v>
      </c>
      <c r="K45" s="775"/>
      <c r="L45" s="569" t="s">
        <v>506</v>
      </c>
      <c r="M45" s="659" t="s">
        <v>54</v>
      </c>
      <c r="N45" s="569" t="s">
        <v>1135</v>
      </c>
      <c r="O45" s="659">
        <v>1654</v>
      </c>
      <c r="P45" s="569" t="s">
        <v>506</v>
      </c>
      <c r="Q45" s="659" t="s">
        <v>54</v>
      </c>
      <c r="R45" s="569" t="s">
        <v>1135</v>
      </c>
      <c r="S45" s="659">
        <v>1654</v>
      </c>
      <c r="T45" s="421"/>
      <c r="U45" s="421"/>
      <c r="V45" s="775"/>
      <c r="W45" s="569" t="s">
        <v>506</v>
      </c>
      <c r="X45" s="659" t="s">
        <v>54</v>
      </c>
      <c r="Y45" s="569" t="s">
        <v>506</v>
      </c>
      <c r="Z45" s="659" t="s">
        <v>54</v>
      </c>
      <c r="AA45" s="569"/>
      <c r="AB45" s="659"/>
      <c r="AC45" s="569" t="s">
        <v>506</v>
      </c>
      <c r="AD45" s="659" t="s">
        <v>54</v>
      </c>
      <c r="AE45" s="569" t="s">
        <v>1135</v>
      </c>
      <c r="AF45" s="659">
        <v>1654</v>
      </c>
      <c r="AG45" s="421"/>
      <c r="AH45" s="423"/>
      <c r="AI45" s="770"/>
      <c r="AJ45" s="569" t="s">
        <v>506</v>
      </c>
      <c r="AK45" s="659" t="s">
        <v>54</v>
      </c>
      <c r="AL45" s="569"/>
      <c r="AM45" s="659"/>
      <c r="AN45" s="569"/>
      <c r="AO45" s="659"/>
      <c r="AP45" s="569" t="s">
        <v>506</v>
      </c>
      <c r="AQ45" s="659" t="s">
        <v>54</v>
      </c>
      <c r="AR45" s="569" t="s">
        <v>1135</v>
      </c>
      <c r="AS45" s="659">
        <v>1654</v>
      </c>
      <c r="AT45" s="423"/>
      <c r="AU45" s="786"/>
      <c r="AV45" s="569" t="s">
        <v>506</v>
      </c>
      <c r="AW45" s="659" t="s">
        <v>54</v>
      </c>
      <c r="AX45" s="569" t="s">
        <v>506</v>
      </c>
      <c r="AY45" s="659" t="s">
        <v>54</v>
      </c>
      <c r="AZ45" s="569" t="s">
        <v>506</v>
      </c>
      <c r="BA45" s="659" t="s">
        <v>54</v>
      </c>
      <c r="BB45" s="569" t="s">
        <v>506</v>
      </c>
      <c r="BC45" s="659" t="s">
        <v>54</v>
      </c>
      <c r="BD45" s="423"/>
    </row>
    <row r="46" spans="1:56" ht="22.5">
      <c r="A46" s="419" t="s">
        <v>31</v>
      </c>
      <c r="B46" s="770"/>
      <c r="C46" s="569" t="s">
        <v>506</v>
      </c>
      <c r="D46" s="659" t="s">
        <v>54</v>
      </c>
      <c r="E46" s="569" t="s">
        <v>506</v>
      </c>
      <c r="F46" s="659" t="s">
        <v>54</v>
      </c>
      <c r="G46" s="569" t="s">
        <v>506</v>
      </c>
      <c r="H46" s="659" t="s">
        <v>54</v>
      </c>
      <c r="I46" s="419" t="s">
        <v>31</v>
      </c>
      <c r="J46" s="419" t="s">
        <v>31</v>
      </c>
      <c r="K46" s="775"/>
      <c r="L46" s="569" t="s">
        <v>506</v>
      </c>
      <c r="M46" s="659" t="s">
        <v>54</v>
      </c>
      <c r="N46" s="569" t="s">
        <v>506</v>
      </c>
      <c r="O46" s="659" t="s">
        <v>54</v>
      </c>
      <c r="P46" s="569" t="s">
        <v>506</v>
      </c>
      <c r="Q46" s="659" t="s">
        <v>54</v>
      </c>
      <c r="R46" s="569"/>
      <c r="S46" s="659"/>
      <c r="T46" s="421"/>
      <c r="U46" s="421"/>
      <c r="V46" s="775"/>
      <c r="W46" s="569" t="s">
        <v>506</v>
      </c>
      <c r="X46" s="659" t="s">
        <v>54</v>
      </c>
      <c r="Y46" s="569" t="s">
        <v>506</v>
      </c>
      <c r="Z46" s="659" t="s">
        <v>54</v>
      </c>
      <c r="AA46" s="569" t="s">
        <v>1009</v>
      </c>
      <c r="AB46" s="659">
        <v>2129</v>
      </c>
      <c r="AC46" s="569" t="s">
        <v>506</v>
      </c>
      <c r="AD46" s="659" t="s">
        <v>54</v>
      </c>
      <c r="AE46" s="569"/>
      <c r="AF46" s="659"/>
      <c r="AG46" s="421"/>
      <c r="AH46" s="423"/>
      <c r="AI46" s="770"/>
      <c r="AJ46" s="569" t="s">
        <v>506</v>
      </c>
      <c r="AK46" s="659" t="s">
        <v>54</v>
      </c>
      <c r="AL46" s="569"/>
      <c r="AM46" s="659"/>
      <c r="AN46" s="569" t="s">
        <v>1009</v>
      </c>
      <c r="AO46" s="659">
        <v>2129</v>
      </c>
      <c r="AP46" s="569" t="s">
        <v>506</v>
      </c>
      <c r="AQ46" s="659" t="s">
        <v>54</v>
      </c>
      <c r="AR46" s="569" t="s">
        <v>506</v>
      </c>
      <c r="AS46" s="659" t="s">
        <v>54</v>
      </c>
      <c r="AT46" s="423"/>
      <c r="AU46" s="786"/>
      <c r="AV46" s="569" t="s">
        <v>506</v>
      </c>
      <c r="AW46" s="659" t="s">
        <v>54</v>
      </c>
      <c r="AX46" s="569" t="s">
        <v>506</v>
      </c>
      <c r="AY46" s="659" t="s">
        <v>54</v>
      </c>
      <c r="AZ46" s="569" t="s">
        <v>506</v>
      </c>
      <c r="BA46" s="659" t="s">
        <v>54</v>
      </c>
      <c r="BB46" s="569" t="s">
        <v>506</v>
      </c>
      <c r="BC46" s="659" t="s">
        <v>54</v>
      </c>
      <c r="BD46" s="423"/>
    </row>
    <row r="47" spans="1:56" ht="22.5">
      <c r="A47" s="419" t="s">
        <v>31</v>
      </c>
      <c r="B47" s="770"/>
      <c r="C47" s="569" t="s">
        <v>506</v>
      </c>
      <c r="D47" s="659" t="s">
        <v>54</v>
      </c>
      <c r="E47" s="569" t="s">
        <v>506</v>
      </c>
      <c r="F47" s="659" t="s">
        <v>54</v>
      </c>
      <c r="G47" s="569" t="s">
        <v>506</v>
      </c>
      <c r="H47" s="659" t="s">
        <v>54</v>
      </c>
      <c r="I47" s="419" t="s">
        <v>31</v>
      </c>
      <c r="J47" s="419" t="s">
        <v>31</v>
      </c>
      <c r="K47" s="775"/>
      <c r="L47" s="569" t="s">
        <v>506</v>
      </c>
      <c r="M47" s="659" t="s">
        <v>54</v>
      </c>
      <c r="N47" s="569" t="s">
        <v>1136</v>
      </c>
      <c r="O47" s="660">
        <v>1505</v>
      </c>
      <c r="P47" s="569" t="s">
        <v>506</v>
      </c>
      <c r="Q47" s="659" t="s">
        <v>54</v>
      </c>
      <c r="R47" s="569" t="s">
        <v>1136</v>
      </c>
      <c r="S47" s="659">
        <v>1665</v>
      </c>
      <c r="T47" s="421"/>
      <c r="U47" s="421"/>
      <c r="V47" s="775"/>
      <c r="W47" s="569" t="s">
        <v>506</v>
      </c>
      <c r="X47" s="659" t="s">
        <v>54</v>
      </c>
      <c r="Y47" s="569" t="s">
        <v>506</v>
      </c>
      <c r="Z47" s="659" t="s">
        <v>54</v>
      </c>
      <c r="AA47" s="569" t="s">
        <v>943</v>
      </c>
      <c r="AB47" s="659">
        <v>1503</v>
      </c>
      <c r="AC47" s="569" t="s">
        <v>506</v>
      </c>
      <c r="AD47" s="659" t="s">
        <v>54</v>
      </c>
      <c r="AE47" s="569" t="s">
        <v>1136</v>
      </c>
      <c r="AF47" s="659">
        <v>1665</v>
      </c>
      <c r="AG47" s="421"/>
      <c r="AH47" s="423"/>
      <c r="AI47" s="770"/>
      <c r="AJ47" s="569" t="s">
        <v>506</v>
      </c>
      <c r="AK47" s="659" t="s">
        <v>54</v>
      </c>
      <c r="AL47" s="569"/>
      <c r="AM47" s="659"/>
      <c r="AN47" s="569" t="s">
        <v>943</v>
      </c>
      <c r="AO47" s="659">
        <v>1503</v>
      </c>
      <c r="AP47" s="569" t="s">
        <v>506</v>
      </c>
      <c r="AQ47" s="659" t="s">
        <v>54</v>
      </c>
      <c r="AR47" s="569" t="s">
        <v>1136</v>
      </c>
      <c r="AS47" s="659">
        <v>1665</v>
      </c>
      <c r="AT47" s="423"/>
      <c r="AU47" s="786"/>
      <c r="AV47" s="569" t="s">
        <v>506</v>
      </c>
      <c r="AW47" s="659" t="s">
        <v>54</v>
      </c>
      <c r="AX47" s="569" t="s">
        <v>506</v>
      </c>
      <c r="AY47" s="659" t="s">
        <v>54</v>
      </c>
      <c r="AZ47" s="569" t="s">
        <v>506</v>
      </c>
      <c r="BA47" s="659" t="s">
        <v>54</v>
      </c>
      <c r="BB47" s="569" t="s">
        <v>506</v>
      </c>
      <c r="BC47" s="659" t="s">
        <v>54</v>
      </c>
      <c r="BD47" s="423"/>
    </row>
    <row r="48" spans="1:56" ht="22.5">
      <c r="A48" s="419" t="s">
        <v>31</v>
      </c>
      <c r="B48" s="770"/>
      <c r="C48" s="569" t="s">
        <v>506</v>
      </c>
      <c r="D48" s="659" t="s">
        <v>54</v>
      </c>
      <c r="E48" s="569" t="s">
        <v>506</v>
      </c>
      <c r="F48" s="659" t="s">
        <v>54</v>
      </c>
      <c r="G48" s="569" t="s">
        <v>506</v>
      </c>
      <c r="H48" s="659" t="s">
        <v>54</v>
      </c>
      <c r="I48" s="419" t="s">
        <v>31</v>
      </c>
      <c r="J48" s="419" t="s">
        <v>31</v>
      </c>
      <c r="K48" s="775"/>
      <c r="L48" s="569" t="s">
        <v>506</v>
      </c>
      <c r="M48" s="659" t="s">
        <v>54</v>
      </c>
      <c r="N48" s="569" t="s">
        <v>1253</v>
      </c>
      <c r="O48" s="659">
        <v>369</v>
      </c>
      <c r="P48" s="569" t="s">
        <v>506</v>
      </c>
      <c r="Q48" s="659" t="s">
        <v>54</v>
      </c>
      <c r="R48" s="569" t="s">
        <v>1137</v>
      </c>
      <c r="S48" s="659">
        <v>179</v>
      </c>
      <c r="T48" s="421"/>
      <c r="U48" s="421"/>
      <c r="V48" s="775"/>
      <c r="W48" s="569" t="s">
        <v>506</v>
      </c>
      <c r="X48" s="659" t="s">
        <v>54</v>
      </c>
      <c r="Y48" s="569" t="s">
        <v>506</v>
      </c>
      <c r="Z48" s="659" t="s">
        <v>54</v>
      </c>
      <c r="AA48" s="569" t="s">
        <v>944</v>
      </c>
      <c r="AB48" s="659">
        <v>179</v>
      </c>
      <c r="AC48" s="569" t="s">
        <v>506</v>
      </c>
      <c r="AD48" s="659" t="s">
        <v>54</v>
      </c>
      <c r="AE48" s="569" t="s">
        <v>1137</v>
      </c>
      <c r="AF48" s="659">
        <v>179</v>
      </c>
      <c r="AG48" s="421"/>
      <c r="AH48" s="423"/>
      <c r="AI48" s="770"/>
      <c r="AJ48" s="569" t="s">
        <v>506</v>
      </c>
      <c r="AK48" s="659" t="s">
        <v>54</v>
      </c>
      <c r="AL48" s="569"/>
      <c r="AM48" s="659"/>
      <c r="AN48" s="569" t="s">
        <v>944</v>
      </c>
      <c r="AO48" s="659">
        <v>179</v>
      </c>
      <c r="AP48" s="569" t="s">
        <v>506</v>
      </c>
      <c r="AQ48" s="659" t="s">
        <v>54</v>
      </c>
      <c r="AR48" s="569" t="s">
        <v>1137</v>
      </c>
      <c r="AS48" s="659">
        <v>179</v>
      </c>
      <c r="AT48" s="423"/>
      <c r="AU48" s="786"/>
      <c r="AV48" s="569" t="s">
        <v>506</v>
      </c>
      <c r="AW48" s="659" t="s">
        <v>54</v>
      </c>
      <c r="AX48" s="569" t="s">
        <v>506</v>
      </c>
      <c r="AY48" s="659" t="s">
        <v>54</v>
      </c>
      <c r="AZ48" s="569" t="s">
        <v>506</v>
      </c>
      <c r="BA48" s="659" t="s">
        <v>54</v>
      </c>
      <c r="BB48" s="569" t="s">
        <v>506</v>
      </c>
      <c r="BC48" s="659" t="s">
        <v>54</v>
      </c>
      <c r="BD48" s="423"/>
    </row>
    <row r="49" spans="1:56" ht="21">
      <c r="A49" s="419" t="s">
        <v>31</v>
      </c>
      <c r="B49" s="783"/>
      <c r="C49" s="569" t="s">
        <v>506</v>
      </c>
      <c r="D49" s="659" t="s">
        <v>54</v>
      </c>
      <c r="E49" s="569" t="s">
        <v>506</v>
      </c>
      <c r="F49" s="659" t="s">
        <v>54</v>
      </c>
      <c r="G49" s="569" t="s">
        <v>506</v>
      </c>
      <c r="H49" s="659" t="s">
        <v>54</v>
      </c>
      <c r="I49" s="419" t="s">
        <v>31</v>
      </c>
      <c r="J49" s="419" t="s">
        <v>31</v>
      </c>
      <c r="K49" s="784"/>
      <c r="L49" s="569" t="s">
        <v>506</v>
      </c>
      <c r="M49" s="659" t="s">
        <v>54</v>
      </c>
      <c r="N49" s="569" t="s">
        <v>506</v>
      </c>
      <c r="O49" s="659" t="s">
        <v>54</v>
      </c>
      <c r="P49" s="569" t="s">
        <v>506</v>
      </c>
      <c r="Q49" s="659" t="s">
        <v>54</v>
      </c>
      <c r="R49" s="569" t="s">
        <v>506</v>
      </c>
      <c r="S49" s="659" t="s">
        <v>54</v>
      </c>
      <c r="T49" s="421"/>
      <c r="U49" s="421"/>
      <c r="V49" s="784"/>
      <c r="W49" s="569" t="s">
        <v>506</v>
      </c>
      <c r="X49" s="659" t="s">
        <v>54</v>
      </c>
      <c r="Y49" s="569" t="s">
        <v>506</v>
      </c>
      <c r="Z49" s="659" t="s">
        <v>54</v>
      </c>
      <c r="AA49" s="569"/>
      <c r="AB49" s="659"/>
      <c r="AC49" s="569" t="s">
        <v>506</v>
      </c>
      <c r="AD49" s="659" t="s">
        <v>54</v>
      </c>
      <c r="AE49" s="569" t="s">
        <v>506</v>
      </c>
      <c r="AF49" s="659" t="s">
        <v>54</v>
      </c>
      <c r="AG49" s="421"/>
      <c r="AH49" s="423"/>
      <c r="AI49" s="783"/>
      <c r="AJ49" s="569" t="s">
        <v>506</v>
      </c>
      <c r="AK49" s="659" t="s">
        <v>54</v>
      </c>
      <c r="AL49" s="569"/>
      <c r="AM49" s="659"/>
      <c r="AN49" s="569" t="s">
        <v>506</v>
      </c>
      <c r="AO49" s="659" t="s">
        <v>54</v>
      </c>
      <c r="AP49" s="569" t="s">
        <v>506</v>
      </c>
      <c r="AQ49" s="659" t="s">
        <v>54</v>
      </c>
      <c r="AR49" s="569" t="s">
        <v>506</v>
      </c>
      <c r="AS49" s="659" t="s">
        <v>54</v>
      </c>
      <c r="AT49" s="423"/>
      <c r="AU49" s="786"/>
      <c r="AV49" s="569" t="s">
        <v>506</v>
      </c>
      <c r="AW49" s="659" t="s">
        <v>54</v>
      </c>
      <c r="AX49" s="569" t="s">
        <v>506</v>
      </c>
      <c r="AY49" s="659" t="s">
        <v>54</v>
      </c>
      <c r="AZ49" s="569" t="s">
        <v>506</v>
      </c>
      <c r="BA49" s="659" t="s">
        <v>54</v>
      </c>
      <c r="BB49" s="569" t="s">
        <v>506</v>
      </c>
      <c r="BC49" s="659" t="s">
        <v>54</v>
      </c>
      <c r="BD49" s="423"/>
    </row>
    <row r="50" spans="1:56" ht="28.5" customHeight="1">
      <c r="A50" s="419" t="s">
        <v>31</v>
      </c>
      <c r="B50" s="776" t="s">
        <v>486</v>
      </c>
      <c r="C50" s="569" t="s">
        <v>509</v>
      </c>
      <c r="D50" s="659">
        <v>88</v>
      </c>
      <c r="E50" s="569" t="s">
        <v>509</v>
      </c>
      <c r="F50" s="659">
        <v>88</v>
      </c>
      <c r="G50" s="569" t="s">
        <v>1254</v>
      </c>
      <c r="H50" s="659">
        <v>88</v>
      </c>
      <c r="I50" s="419" t="s">
        <v>31</v>
      </c>
      <c r="J50" s="419" t="s">
        <v>31</v>
      </c>
      <c r="K50" s="776" t="s">
        <v>486</v>
      </c>
      <c r="L50" s="569" t="s">
        <v>509</v>
      </c>
      <c r="M50" s="659">
        <v>88</v>
      </c>
      <c r="N50" s="569" t="s">
        <v>1254</v>
      </c>
      <c r="O50" s="659">
        <v>88</v>
      </c>
      <c r="P50" s="569" t="s">
        <v>1384</v>
      </c>
      <c r="Q50" s="659">
        <v>88</v>
      </c>
      <c r="R50" s="569" t="s">
        <v>509</v>
      </c>
      <c r="S50" s="659">
        <v>88</v>
      </c>
      <c r="T50" s="421"/>
      <c r="U50" s="421"/>
      <c r="V50" s="776" t="s">
        <v>486</v>
      </c>
      <c r="W50" s="569" t="s">
        <v>509</v>
      </c>
      <c r="X50" s="659">
        <v>88</v>
      </c>
      <c r="Y50" s="569" t="s">
        <v>509</v>
      </c>
      <c r="Z50" s="659">
        <v>88</v>
      </c>
      <c r="AA50" s="569" t="s">
        <v>1010</v>
      </c>
      <c r="AB50" s="659">
        <v>88</v>
      </c>
      <c r="AC50" s="569" t="s">
        <v>509</v>
      </c>
      <c r="AD50" s="659">
        <v>88</v>
      </c>
      <c r="AE50" s="569" t="s">
        <v>509</v>
      </c>
      <c r="AF50" s="659">
        <v>88</v>
      </c>
      <c r="AG50" s="421"/>
      <c r="AH50" s="423"/>
      <c r="AI50" s="771" t="s">
        <v>486</v>
      </c>
      <c r="AJ50" s="569" t="s">
        <v>509</v>
      </c>
      <c r="AK50" s="659">
        <v>88</v>
      </c>
      <c r="AL50" s="569" t="s">
        <v>509</v>
      </c>
      <c r="AM50" s="659">
        <v>88</v>
      </c>
      <c r="AN50" s="569" t="s">
        <v>1010</v>
      </c>
      <c r="AO50" s="659">
        <v>88</v>
      </c>
      <c r="AP50" s="569" t="s">
        <v>1010</v>
      </c>
      <c r="AQ50" s="659">
        <v>88</v>
      </c>
      <c r="AR50" s="569" t="s">
        <v>509</v>
      </c>
      <c r="AS50" s="659">
        <v>88</v>
      </c>
      <c r="AT50" s="423"/>
      <c r="AU50" s="786"/>
      <c r="AV50" s="569" t="s">
        <v>506</v>
      </c>
      <c r="AW50" s="659" t="s">
        <v>54</v>
      </c>
      <c r="AX50" s="569" t="s">
        <v>506</v>
      </c>
      <c r="AY50" s="659" t="s">
        <v>54</v>
      </c>
      <c r="AZ50" s="569" t="s">
        <v>506</v>
      </c>
      <c r="BA50" s="659" t="s">
        <v>54</v>
      </c>
      <c r="BB50" s="569" t="s">
        <v>506</v>
      </c>
      <c r="BC50" s="659" t="s">
        <v>54</v>
      </c>
      <c r="BD50" s="423"/>
    </row>
    <row r="51" spans="1:56" ht="33.75">
      <c r="A51" s="419"/>
      <c r="B51" s="777"/>
      <c r="C51" s="569"/>
      <c r="D51" s="659"/>
      <c r="E51" s="569"/>
      <c r="F51" s="659"/>
      <c r="G51" s="569"/>
      <c r="H51" s="659"/>
      <c r="I51" s="419"/>
      <c r="J51" s="419"/>
      <c r="K51" s="777"/>
      <c r="L51" s="569"/>
      <c r="M51" s="659"/>
      <c r="N51" s="569"/>
      <c r="O51" s="659"/>
      <c r="P51" s="569"/>
      <c r="Q51" s="659"/>
      <c r="R51" s="569"/>
      <c r="S51" s="659"/>
      <c r="T51" s="421"/>
      <c r="U51" s="421"/>
      <c r="V51" s="777"/>
      <c r="W51" s="569"/>
      <c r="X51" s="659"/>
      <c r="Y51" s="569" t="s">
        <v>1045</v>
      </c>
      <c r="Z51" s="659">
        <v>76</v>
      </c>
      <c r="AA51" s="569" t="s">
        <v>1016</v>
      </c>
      <c r="AB51" s="690">
        <v>152</v>
      </c>
      <c r="AC51" s="569"/>
      <c r="AD51" s="659"/>
      <c r="AE51" s="569"/>
      <c r="AF51" s="659"/>
      <c r="AG51" s="421"/>
      <c r="AH51" s="423"/>
      <c r="AI51" s="772"/>
      <c r="AJ51" s="569"/>
      <c r="AK51" s="659"/>
      <c r="AL51" s="569"/>
      <c r="AM51" s="659"/>
      <c r="AN51" s="569" t="s">
        <v>1016</v>
      </c>
      <c r="AO51" s="690">
        <v>152</v>
      </c>
      <c r="AP51" s="569"/>
      <c r="AQ51" s="659"/>
      <c r="AR51" s="569" t="s">
        <v>1191</v>
      </c>
      <c r="AS51" s="659">
        <v>79</v>
      </c>
      <c r="AT51" s="423"/>
      <c r="AU51" s="786"/>
      <c r="AV51" s="569"/>
      <c r="AW51" s="659"/>
      <c r="AX51" s="569"/>
      <c r="AY51" s="659"/>
      <c r="AZ51" s="569"/>
      <c r="BA51" s="659"/>
      <c r="BB51" s="569"/>
      <c r="BC51" s="659"/>
      <c r="BD51" s="423"/>
    </row>
    <row r="52" spans="1:56" ht="22.5">
      <c r="A52" s="419"/>
      <c r="B52" s="778"/>
      <c r="C52" s="569"/>
      <c r="D52" s="659"/>
      <c r="E52" s="569"/>
      <c r="F52" s="659"/>
      <c r="G52" s="569"/>
      <c r="H52" s="659"/>
      <c r="I52" s="419"/>
      <c r="J52" s="419"/>
      <c r="K52" s="778"/>
      <c r="L52" s="569"/>
      <c r="M52" s="659"/>
      <c r="N52" s="569"/>
      <c r="O52" s="659"/>
      <c r="P52" s="569"/>
      <c r="Q52" s="659"/>
      <c r="R52" s="569"/>
      <c r="S52" s="659"/>
      <c r="T52" s="421"/>
      <c r="U52" s="421"/>
      <c r="V52" s="778"/>
      <c r="W52" s="569"/>
      <c r="X52" s="659"/>
      <c r="Y52" s="569"/>
      <c r="Z52" s="659"/>
      <c r="AA52" s="569" t="s">
        <v>1017</v>
      </c>
      <c r="AB52" s="690">
        <v>93</v>
      </c>
      <c r="AC52" s="569"/>
      <c r="AD52" s="659"/>
      <c r="AE52" s="569"/>
      <c r="AF52" s="659"/>
      <c r="AG52" s="421"/>
      <c r="AH52" s="423"/>
      <c r="AI52" s="773"/>
      <c r="AJ52" s="569"/>
      <c r="AK52" s="659"/>
      <c r="AL52" s="569"/>
      <c r="AM52" s="659"/>
      <c r="AN52" s="569" t="s">
        <v>1017</v>
      </c>
      <c r="AO52" s="690">
        <v>93</v>
      </c>
      <c r="AP52" s="569"/>
      <c r="AQ52" s="659"/>
      <c r="AR52" s="569"/>
      <c r="AS52" s="659"/>
      <c r="AT52" s="423"/>
      <c r="AU52" s="786"/>
      <c r="AV52" s="569"/>
      <c r="AW52" s="659"/>
      <c r="AX52" s="569"/>
      <c r="AY52" s="659"/>
      <c r="AZ52" s="569"/>
      <c r="BA52" s="659"/>
      <c r="BB52" s="569"/>
      <c r="BC52" s="659"/>
      <c r="BD52" s="423"/>
    </row>
    <row r="53" spans="1:56" ht="22.5">
      <c r="A53" s="419" t="s">
        <v>31</v>
      </c>
      <c r="B53" s="761" t="s">
        <v>488</v>
      </c>
      <c r="C53" s="569" t="s">
        <v>506</v>
      </c>
      <c r="D53" s="659" t="s">
        <v>54</v>
      </c>
      <c r="E53" s="569" t="s">
        <v>506</v>
      </c>
      <c r="F53" s="659" t="s">
        <v>54</v>
      </c>
      <c r="G53" s="569" t="s">
        <v>1347</v>
      </c>
      <c r="H53" s="659">
        <v>102</v>
      </c>
      <c r="I53" s="419" t="s">
        <v>31</v>
      </c>
      <c r="J53" s="419" t="s">
        <v>31</v>
      </c>
      <c r="K53" s="761" t="s">
        <v>488</v>
      </c>
      <c r="L53" s="569" t="s">
        <v>506</v>
      </c>
      <c r="M53" s="659" t="s">
        <v>54</v>
      </c>
      <c r="N53" s="569" t="s">
        <v>508</v>
      </c>
      <c r="O53" s="659" t="s">
        <v>54</v>
      </c>
      <c r="P53" s="569" t="s">
        <v>1385</v>
      </c>
      <c r="Q53" s="659">
        <v>102</v>
      </c>
      <c r="R53" s="569" t="s">
        <v>935</v>
      </c>
      <c r="S53" s="659">
        <v>164</v>
      </c>
      <c r="T53" s="421"/>
      <c r="U53" s="421"/>
      <c r="V53" s="761" t="s">
        <v>488</v>
      </c>
      <c r="W53" s="569" t="s">
        <v>506</v>
      </c>
      <c r="X53" s="659" t="s">
        <v>54</v>
      </c>
      <c r="Y53" s="569" t="s">
        <v>508</v>
      </c>
      <c r="Z53" s="659" t="s">
        <v>54</v>
      </c>
      <c r="AA53" s="569" t="s">
        <v>508</v>
      </c>
      <c r="AB53" s="660" t="s">
        <v>54</v>
      </c>
      <c r="AC53" s="569" t="s">
        <v>508</v>
      </c>
      <c r="AD53" s="659" t="s">
        <v>54</v>
      </c>
      <c r="AE53" s="569" t="s">
        <v>935</v>
      </c>
      <c r="AF53" s="659">
        <v>164</v>
      </c>
      <c r="AG53" s="421"/>
      <c r="AH53" s="423"/>
      <c r="AI53" s="785" t="s">
        <v>488</v>
      </c>
      <c r="AJ53" s="569" t="s">
        <v>506</v>
      </c>
      <c r="AK53" s="659" t="s">
        <v>54</v>
      </c>
      <c r="AL53" s="569" t="s">
        <v>508</v>
      </c>
      <c r="AM53" s="659" t="s">
        <v>54</v>
      </c>
      <c r="AN53" s="569" t="s">
        <v>508</v>
      </c>
      <c r="AO53" s="659" t="s">
        <v>54</v>
      </c>
      <c r="AP53" s="569" t="s">
        <v>935</v>
      </c>
      <c r="AQ53" s="659">
        <v>164</v>
      </c>
      <c r="AR53" s="569" t="s">
        <v>935</v>
      </c>
      <c r="AS53" s="659">
        <v>164</v>
      </c>
      <c r="AT53" s="423"/>
      <c r="AU53" s="786"/>
      <c r="AV53" s="569" t="s">
        <v>506</v>
      </c>
      <c r="AW53" s="659" t="s">
        <v>54</v>
      </c>
      <c r="AX53" s="569" t="s">
        <v>506</v>
      </c>
      <c r="AY53" s="659" t="s">
        <v>54</v>
      </c>
      <c r="AZ53" s="569" t="s">
        <v>506</v>
      </c>
      <c r="BA53" s="659" t="s">
        <v>54</v>
      </c>
      <c r="BB53" s="569" t="s">
        <v>506</v>
      </c>
      <c r="BC53" s="659" t="s">
        <v>54</v>
      </c>
      <c r="BD53" s="423"/>
    </row>
    <row r="54" spans="1:56" ht="22.5">
      <c r="A54" s="419"/>
      <c r="B54" s="762"/>
      <c r="C54" s="569"/>
      <c r="D54" s="659"/>
      <c r="E54" s="569" t="s">
        <v>506</v>
      </c>
      <c r="F54" s="659" t="s">
        <v>54</v>
      </c>
      <c r="G54" s="569"/>
      <c r="H54" s="659"/>
      <c r="I54" s="419"/>
      <c r="J54" s="419"/>
      <c r="K54" s="762"/>
      <c r="L54" s="569"/>
      <c r="M54" s="659"/>
      <c r="N54" s="569"/>
      <c r="O54" s="659"/>
      <c r="P54" s="569"/>
      <c r="Q54" s="659"/>
      <c r="R54" s="569"/>
      <c r="S54" s="659"/>
      <c r="T54" s="421"/>
      <c r="U54" s="421"/>
      <c r="V54" s="762"/>
      <c r="W54" s="569"/>
      <c r="X54" s="659"/>
      <c r="Y54" s="569"/>
      <c r="Z54" s="659" t="s">
        <v>54</v>
      </c>
      <c r="AA54" s="569"/>
      <c r="AB54" s="690"/>
      <c r="AC54" s="569"/>
      <c r="AD54" s="659"/>
      <c r="AE54" s="569"/>
      <c r="AF54" s="659"/>
      <c r="AG54" s="421"/>
      <c r="AH54" s="423"/>
      <c r="AI54" s="788"/>
      <c r="AJ54" s="569"/>
      <c r="AK54" s="659"/>
      <c r="AL54" s="569"/>
      <c r="AM54" s="659"/>
      <c r="AN54" s="569"/>
      <c r="AO54" s="659"/>
      <c r="AP54" s="569" t="s">
        <v>1021</v>
      </c>
      <c r="AQ54" s="659">
        <v>102</v>
      </c>
      <c r="AR54" s="569"/>
      <c r="AS54" s="659"/>
      <c r="AT54" s="423"/>
      <c r="AU54" s="786"/>
      <c r="AV54" s="569"/>
      <c r="AW54" s="659"/>
      <c r="AX54" s="569"/>
      <c r="AY54" s="659"/>
      <c r="AZ54" s="569"/>
      <c r="BA54" s="659"/>
      <c r="BB54" s="569"/>
      <c r="BC54" s="659"/>
      <c r="BD54" s="423"/>
    </row>
    <row r="55" spans="1:56" ht="22.5">
      <c r="A55" s="419" t="s">
        <v>31</v>
      </c>
      <c r="B55" s="763" t="s">
        <v>490</v>
      </c>
      <c r="C55" s="569" t="s">
        <v>506</v>
      </c>
      <c r="D55" s="659" t="s">
        <v>54</v>
      </c>
      <c r="E55" s="569" t="s">
        <v>506</v>
      </c>
      <c r="F55" s="659" t="s">
        <v>54</v>
      </c>
      <c r="G55" s="569" t="s">
        <v>1351</v>
      </c>
      <c r="H55" s="659">
        <v>58</v>
      </c>
      <c r="I55" s="419" t="s">
        <v>31</v>
      </c>
      <c r="J55" s="419" t="s">
        <v>31</v>
      </c>
      <c r="K55" s="766" t="s">
        <v>490</v>
      </c>
      <c r="L55" s="569" t="s">
        <v>506</v>
      </c>
      <c r="M55" s="659" t="s">
        <v>54</v>
      </c>
      <c r="N55" s="569" t="s">
        <v>506</v>
      </c>
      <c r="O55" s="659" t="s">
        <v>54</v>
      </c>
      <c r="P55" s="569" t="s">
        <v>1351</v>
      </c>
      <c r="Q55" s="659">
        <v>58</v>
      </c>
      <c r="R55" s="569"/>
      <c r="S55" s="659"/>
      <c r="T55" s="421"/>
      <c r="U55" s="421"/>
      <c r="V55" s="766" t="s">
        <v>490</v>
      </c>
      <c r="W55" s="569" t="s">
        <v>506</v>
      </c>
      <c r="X55" s="659" t="s">
        <v>54</v>
      </c>
      <c r="Y55" s="569" t="s">
        <v>506</v>
      </c>
      <c r="Z55" s="659" t="s">
        <v>54</v>
      </c>
      <c r="AA55" s="569"/>
      <c r="AB55" s="660"/>
      <c r="AC55" s="569" t="s">
        <v>506</v>
      </c>
      <c r="AD55" s="659">
        <v>0</v>
      </c>
      <c r="AE55" s="569"/>
      <c r="AF55" s="659"/>
      <c r="AG55" s="421"/>
      <c r="AH55" s="423"/>
      <c r="AI55" s="763" t="s">
        <v>490</v>
      </c>
      <c r="AJ55" s="569" t="s">
        <v>506</v>
      </c>
      <c r="AK55" s="659" t="s">
        <v>54</v>
      </c>
      <c r="AL55" s="569"/>
      <c r="AM55" s="659"/>
      <c r="AN55" s="569"/>
      <c r="AO55" s="659"/>
      <c r="AP55" s="569"/>
      <c r="AQ55" s="659"/>
      <c r="AR55" s="569"/>
      <c r="AS55" s="659"/>
      <c r="AT55" s="423"/>
      <c r="AU55" s="786"/>
      <c r="AV55" s="569" t="s">
        <v>506</v>
      </c>
      <c r="AW55" s="659" t="s">
        <v>54</v>
      </c>
      <c r="AX55" s="569" t="s">
        <v>506</v>
      </c>
      <c r="AY55" s="659" t="s">
        <v>54</v>
      </c>
      <c r="AZ55" s="569" t="s">
        <v>506</v>
      </c>
      <c r="BA55" s="659" t="s">
        <v>54</v>
      </c>
      <c r="BB55" s="569" t="s">
        <v>506</v>
      </c>
      <c r="BC55" s="659" t="s">
        <v>54</v>
      </c>
      <c r="BD55" s="423"/>
    </row>
    <row r="56" spans="1:56" ht="22.5">
      <c r="A56" s="419" t="s">
        <v>31</v>
      </c>
      <c r="B56" s="764"/>
      <c r="C56" s="569" t="s">
        <v>506</v>
      </c>
      <c r="D56" s="659" t="s">
        <v>54</v>
      </c>
      <c r="E56" s="662" t="s">
        <v>1159</v>
      </c>
      <c r="F56" s="659">
        <v>64</v>
      </c>
      <c r="G56" s="662" t="s">
        <v>506</v>
      </c>
      <c r="H56" s="659" t="s">
        <v>54</v>
      </c>
      <c r="I56" s="419" t="s">
        <v>31</v>
      </c>
      <c r="J56" s="419" t="s">
        <v>31</v>
      </c>
      <c r="K56" s="767"/>
      <c r="L56" s="569" t="s">
        <v>506</v>
      </c>
      <c r="M56" s="659" t="s">
        <v>54</v>
      </c>
      <c r="N56" s="569" t="s">
        <v>506</v>
      </c>
      <c r="O56" s="659" t="s">
        <v>54</v>
      </c>
      <c r="P56" s="569" t="s">
        <v>506</v>
      </c>
      <c r="Q56" s="659" t="s">
        <v>54</v>
      </c>
      <c r="R56" s="569" t="s">
        <v>1138</v>
      </c>
      <c r="S56" s="659">
        <v>45</v>
      </c>
      <c r="T56" s="421"/>
      <c r="U56" s="421"/>
      <c r="V56" s="767"/>
      <c r="W56" s="569" t="s">
        <v>506</v>
      </c>
      <c r="X56" s="659" t="s">
        <v>54</v>
      </c>
      <c r="Y56" s="569" t="s">
        <v>1159</v>
      </c>
      <c r="Z56" s="659">
        <v>64</v>
      </c>
      <c r="AA56" s="569" t="s">
        <v>936</v>
      </c>
      <c r="AB56" s="660">
        <v>45</v>
      </c>
      <c r="AC56" s="569" t="s">
        <v>915</v>
      </c>
      <c r="AD56" s="659">
        <v>164</v>
      </c>
      <c r="AE56" s="569" t="s">
        <v>1138</v>
      </c>
      <c r="AF56" s="659">
        <v>45</v>
      </c>
      <c r="AG56" s="421"/>
      <c r="AH56" s="423"/>
      <c r="AI56" s="764"/>
      <c r="AJ56" s="569" t="s">
        <v>506</v>
      </c>
      <c r="AK56" s="659" t="s">
        <v>54</v>
      </c>
      <c r="AL56" s="569" t="s">
        <v>937</v>
      </c>
      <c r="AM56" s="659">
        <v>45</v>
      </c>
      <c r="AN56" s="569" t="s">
        <v>937</v>
      </c>
      <c r="AO56" s="659">
        <v>45</v>
      </c>
      <c r="AP56" s="569"/>
      <c r="AQ56" s="659"/>
      <c r="AR56" s="569" t="s">
        <v>1138</v>
      </c>
      <c r="AS56" s="659">
        <v>45</v>
      </c>
      <c r="AT56" s="423"/>
      <c r="AU56" s="788"/>
      <c r="AV56" s="569" t="s">
        <v>506</v>
      </c>
      <c r="AW56" s="659" t="s">
        <v>54</v>
      </c>
      <c r="AX56" s="569" t="s">
        <v>506</v>
      </c>
      <c r="AY56" s="659" t="s">
        <v>54</v>
      </c>
      <c r="AZ56" s="569" t="s">
        <v>506</v>
      </c>
      <c r="BA56" s="659" t="s">
        <v>54</v>
      </c>
      <c r="BB56" s="569" t="s">
        <v>506</v>
      </c>
      <c r="BC56" s="659" t="s">
        <v>54</v>
      </c>
      <c r="BD56" s="423"/>
    </row>
    <row r="57" spans="1:56" ht="22.5">
      <c r="A57" s="419" t="s">
        <v>31</v>
      </c>
      <c r="B57" s="764"/>
      <c r="C57" s="569" t="s">
        <v>506</v>
      </c>
      <c r="D57" s="659" t="s">
        <v>54</v>
      </c>
      <c r="E57" s="662" t="s">
        <v>506</v>
      </c>
      <c r="F57" s="659" t="s">
        <v>54</v>
      </c>
      <c r="G57" s="662" t="s">
        <v>506</v>
      </c>
      <c r="H57" s="659" t="s">
        <v>54</v>
      </c>
      <c r="I57" s="419" t="s">
        <v>31</v>
      </c>
      <c r="J57" s="419" t="s">
        <v>31</v>
      </c>
      <c r="K57" s="767"/>
      <c r="L57" s="569" t="s">
        <v>506</v>
      </c>
      <c r="M57" s="659" t="s">
        <v>54</v>
      </c>
      <c r="N57" s="569" t="s">
        <v>506</v>
      </c>
      <c r="O57" s="659" t="s">
        <v>54</v>
      </c>
      <c r="P57" s="569" t="s">
        <v>506</v>
      </c>
      <c r="Q57" s="659" t="s">
        <v>54</v>
      </c>
      <c r="R57" s="569" t="s">
        <v>1139</v>
      </c>
      <c r="S57" s="659">
        <v>377</v>
      </c>
      <c r="T57" s="421"/>
      <c r="U57" s="421"/>
      <c r="V57" s="767"/>
      <c r="W57" s="569" t="s">
        <v>506</v>
      </c>
      <c r="X57" s="659" t="s">
        <v>54</v>
      </c>
      <c r="Y57" s="569" t="s">
        <v>506</v>
      </c>
      <c r="Z57" s="659" t="s">
        <v>54</v>
      </c>
      <c r="AA57" s="569"/>
      <c r="AB57" s="660"/>
      <c r="AC57" s="569" t="s">
        <v>506</v>
      </c>
      <c r="AD57" s="659" t="s">
        <v>54</v>
      </c>
      <c r="AE57" s="569" t="s">
        <v>1139</v>
      </c>
      <c r="AF57" s="659">
        <v>377</v>
      </c>
      <c r="AG57" s="421"/>
      <c r="AH57" s="423"/>
      <c r="AI57" s="764"/>
      <c r="AJ57" s="569" t="s">
        <v>506</v>
      </c>
      <c r="AK57" s="659" t="s">
        <v>54</v>
      </c>
      <c r="AL57" s="569"/>
      <c r="AM57" s="659"/>
      <c r="AN57" s="569"/>
      <c r="AO57" s="659"/>
      <c r="AP57" s="569"/>
      <c r="AQ57" s="659"/>
      <c r="AR57" s="569" t="s">
        <v>1139</v>
      </c>
      <c r="AS57" s="659">
        <v>377</v>
      </c>
      <c r="AT57" s="423"/>
      <c r="AU57" s="429" t="s">
        <v>31</v>
      </c>
      <c r="AV57" s="448"/>
      <c r="AW57" s="449"/>
      <c r="AX57" s="448"/>
      <c r="AY57" s="449"/>
      <c r="AZ57" s="448"/>
      <c r="BA57" s="449"/>
      <c r="BB57" s="448"/>
      <c r="BC57" s="449"/>
      <c r="BD57" s="423"/>
    </row>
    <row r="58" spans="1:56" ht="21">
      <c r="A58" s="419" t="s">
        <v>31</v>
      </c>
      <c r="B58" s="765"/>
      <c r="C58" s="569" t="s">
        <v>506</v>
      </c>
      <c r="D58" s="659" t="s">
        <v>54</v>
      </c>
      <c r="E58" s="662" t="s">
        <v>506</v>
      </c>
      <c r="F58" s="659" t="s">
        <v>54</v>
      </c>
      <c r="G58" s="662" t="s">
        <v>506</v>
      </c>
      <c r="H58" s="659" t="s">
        <v>54</v>
      </c>
      <c r="I58" s="419" t="s">
        <v>31</v>
      </c>
      <c r="J58" s="419" t="s">
        <v>31</v>
      </c>
      <c r="K58" s="768"/>
      <c r="L58" s="569" t="s">
        <v>506</v>
      </c>
      <c r="M58" s="659" t="s">
        <v>54</v>
      </c>
      <c r="N58" s="569" t="s">
        <v>506</v>
      </c>
      <c r="O58" s="659" t="s">
        <v>54</v>
      </c>
      <c r="P58" s="569" t="s">
        <v>506</v>
      </c>
      <c r="Q58" s="659" t="s">
        <v>54</v>
      </c>
      <c r="R58" s="569"/>
      <c r="S58" s="659"/>
      <c r="T58" s="421"/>
      <c r="U58" s="421"/>
      <c r="V58" s="768"/>
      <c r="W58" s="569" t="s">
        <v>506</v>
      </c>
      <c r="X58" s="659" t="s">
        <v>54</v>
      </c>
      <c r="Y58" s="569" t="s">
        <v>506</v>
      </c>
      <c r="Z58" s="659" t="s">
        <v>54</v>
      </c>
      <c r="AA58" s="569"/>
      <c r="AB58" s="660"/>
      <c r="AC58" s="569" t="s">
        <v>506</v>
      </c>
      <c r="AD58" s="659" t="s">
        <v>54</v>
      </c>
      <c r="AE58" s="569"/>
      <c r="AF58" s="659"/>
      <c r="AG58" s="421"/>
      <c r="AH58" s="423"/>
      <c r="AI58" s="765"/>
      <c r="AJ58" s="569" t="s">
        <v>506</v>
      </c>
      <c r="AK58" s="659" t="s">
        <v>54</v>
      </c>
      <c r="AL58" s="569"/>
      <c r="AM58" s="659"/>
      <c r="AN58" s="569"/>
      <c r="AO58" s="659"/>
      <c r="AP58" s="569" t="s">
        <v>506</v>
      </c>
      <c r="AQ58" s="659" t="s">
        <v>54</v>
      </c>
      <c r="AR58" s="569"/>
      <c r="AS58" s="659"/>
      <c r="AT58" s="423"/>
      <c r="AU58" s="423"/>
      <c r="AV58" s="455"/>
      <c r="AW58" s="456"/>
      <c r="AX58" s="455"/>
      <c r="AY58" s="456"/>
      <c r="AZ58" s="455"/>
      <c r="BA58" s="456"/>
      <c r="BB58" s="455"/>
      <c r="BC58" s="456"/>
      <c r="BD58" s="423"/>
    </row>
    <row r="59" spans="1:56" ht="21">
      <c r="A59" s="419" t="s">
        <v>31</v>
      </c>
      <c r="B59" s="433" t="s">
        <v>491</v>
      </c>
      <c r="C59" s="569" t="s">
        <v>506</v>
      </c>
      <c r="D59" s="659" t="s">
        <v>54</v>
      </c>
      <c r="E59" s="662" t="s">
        <v>506</v>
      </c>
      <c r="F59" s="659" t="s">
        <v>54</v>
      </c>
      <c r="G59" s="662" t="s">
        <v>506</v>
      </c>
      <c r="H59" s="659" t="s">
        <v>54</v>
      </c>
      <c r="I59" s="419" t="s">
        <v>31</v>
      </c>
      <c r="J59" s="419" t="s">
        <v>31</v>
      </c>
      <c r="K59" s="433" t="s">
        <v>491</v>
      </c>
      <c r="L59" s="569" t="s">
        <v>506</v>
      </c>
      <c r="M59" s="659" t="s">
        <v>54</v>
      </c>
      <c r="N59" s="569" t="s">
        <v>506</v>
      </c>
      <c r="O59" s="659" t="s">
        <v>54</v>
      </c>
      <c r="P59" s="569"/>
      <c r="Q59" s="659"/>
      <c r="R59" s="569" t="s">
        <v>506</v>
      </c>
      <c r="S59" s="659" t="s">
        <v>54</v>
      </c>
      <c r="T59" s="421"/>
      <c r="U59" s="421"/>
      <c r="V59" s="433" t="s">
        <v>491</v>
      </c>
      <c r="W59" s="569" t="s">
        <v>506</v>
      </c>
      <c r="X59" s="659" t="s">
        <v>54</v>
      </c>
      <c r="Y59" s="569" t="s">
        <v>506</v>
      </c>
      <c r="Z59" s="659" t="s">
        <v>54</v>
      </c>
      <c r="AA59" s="569" t="s">
        <v>506</v>
      </c>
      <c r="AB59" s="659" t="s">
        <v>54</v>
      </c>
      <c r="AC59" s="569" t="s">
        <v>506</v>
      </c>
      <c r="AD59" s="659" t="s">
        <v>54</v>
      </c>
      <c r="AE59" s="569" t="s">
        <v>506</v>
      </c>
      <c r="AF59" s="659" t="s">
        <v>54</v>
      </c>
      <c r="AG59" s="421"/>
      <c r="AH59" s="423"/>
      <c r="AI59" s="433" t="s">
        <v>491</v>
      </c>
      <c r="AJ59" s="569" t="s">
        <v>506</v>
      </c>
      <c r="AK59" s="659" t="s">
        <v>54</v>
      </c>
      <c r="AL59" s="569" t="s">
        <v>506</v>
      </c>
      <c r="AM59" s="659" t="s">
        <v>54</v>
      </c>
      <c r="AN59" s="569" t="s">
        <v>506</v>
      </c>
      <c r="AO59" s="659" t="s">
        <v>54</v>
      </c>
      <c r="AP59" s="569" t="s">
        <v>506</v>
      </c>
      <c r="AQ59" s="659" t="s">
        <v>54</v>
      </c>
      <c r="AR59" s="569" t="s">
        <v>506</v>
      </c>
      <c r="AS59" s="659" t="s">
        <v>54</v>
      </c>
      <c r="AT59" s="423"/>
      <c r="BD59" s="423"/>
    </row>
    <row r="60" spans="1:56" ht="21">
      <c r="A60" s="419" t="s">
        <v>31</v>
      </c>
      <c r="B60" s="771" t="s">
        <v>492</v>
      </c>
      <c r="C60" s="569" t="s">
        <v>506</v>
      </c>
      <c r="D60" s="659" t="s">
        <v>54</v>
      </c>
      <c r="E60" s="662" t="s">
        <v>506</v>
      </c>
      <c r="F60" s="659" t="s">
        <v>54</v>
      </c>
      <c r="G60" s="662" t="s">
        <v>506</v>
      </c>
      <c r="H60" s="659" t="s">
        <v>54</v>
      </c>
      <c r="I60" s="419" t="s">
        <v>31</v>
      </c>
      <c r="J60" s="419" t="s">
        <v>31</v>
      </c>
      <c r="K60" s="776" t="s">
        <v>492</v>
      </c>
      <c r="L60" s="569" t="s">
        <v>506</v>
      </c>
      <c r="M60" s="659" t="s">
        <v>54</v>
      </c>
      <c r="N60" s="569" t="s">
        <v>506</v>
      </c>
      <c r="O60" s="659" t="s">
        <v>54</v>
      </c>
      <c r="P60" s="569" t="s">
        <v>506</v>
      </c>
      <c r="Q60" s="659" t="s">
        <v>54</v>
      </c>
      <c r="R60" s="569"/>
      <c r="S60" s="659"/>
      <c r="T60" s="421"/>
      <c r="U60" s="421"/>
      <c r="V60" s="776" t="s">
        <v>492</v>
      </c>
      <c r="W60" s="569" t="s">
        <v>506</v>
      </c>
      <c r="X60" s="659" t="s">
        <v>54</v>
      </c>
      <c r="Y60" s="569" t="s">
        <v>506</v>
      </c>
      <c r="Z60" s="659" t="s">
        <v>54</v>
      </c>
      <c r="AA60" s="569" t="s">
        <v>506</v>
      </c>
      <c r="AB60" s="659" t="s">
        <v>54</v>
      </c>
      <c r="AC60" s="569" t="s">
        <v>506</v>
      </c>
      <c r="AD60" s="659" t="s">
        <v>54</v>
      </c>
      <c r="AE60" s="569"/>
      <c r="AF60" s="659"/>
      <c r="AG60" s="421"/>
      <c r="AH60" s="423"/>
      <c r="AI60" s="771" t="s">
        <v>492</v>
      </c>
      <c r="AJ60" s="569" t="s">
        <v>506</v>
      </c>
      <c r="AK60" s="659" t="s">
        <v>54</v>
      </c>
      <c r="AL60" s="569" t="s">
        <v>506</v>
      </c>
      <c r="AM60" s="659" t="s">
        <v>54</v>
      </c>
      <c r="AN60" s="569" t="s">
        <v>506</v>
      </c>
      <c r="AO60" s="659" t="s">
        <v>54</v>
      </c>
      <c r="AP60" s="569" t="s">
        <v>506</v>
      </c>
      <c r="AQ60" s="659" t="s">
        <v>54</v>
      </c>
      <c r="AR60" s="569"/>
      <c r="AS60" s="659"/>
      <c r="AT60" s="423"/>
      <c r="BD60" s="423"/>
    </row>
    <row r="61" spans="1:56" ht="21">
      <c r="A61" s="419" t="s">
        <v>31</v>
      </c>
      <c r="B61" s="772"/>
      <c r="C61" s="569" t="s">
        <v>506</v>
      </c>
      <c r="D61" s="659" t="s">
        <v>54</v>
      </c>
      <c r="E61" s="662" t="s">
        <v>506</v>
      </c>
      <c r="F61" s="659" t="s">
        <v>54</v>
      </c>
      <c r="G61" s="662" t="s">
        <v>506</v>
      </c>
      <c r="H61" s="659" t="s">
        <v>54</v>
      </c>
      <c r="I61" s="419" t="s">
        <v>31</v>
      </c>
      <c r="J61" s="419" t="s">
        <v>31</v>
      </c>
      <c r="K61" s="777"/>
      <c r="L61" s="569" t="s">
        <v>506</v>
      </c>
      <c r="M61" s="659" t="s">
        <v>54</v>
      </c>
      <c r="N61" s="569" t="s">
        <v>506</v>
      </c>
      <c r="O61" s="659" t="s">
        <v>54</v>
      </c>
      <c r="P61" s="569" t="s">
        <v>506</v>
      </c>
      <c r="Q61" s="659" t="s">
        <v>54</v>
      </c>
      <c r="R61" s="569"/>
      <c r="S61" s="659"/>
      <c r="T61" s="421"/>
      <c r="U61" s="421"/>
      <c r="V61" s="777"/>
      <c r="W61" s="569" t="s">
        <v>506</v>
      </c>
      <c r="X61" s="659" t="s">
        <v>54</v>
      </c>
      <c r="Y61" s="569" t="s">
        <v>506</v>
      </c>
      <c r="Z61" s="659" t="s">
        <v>54</v>
      </c>
      <c r="AA61" s="569" t="s">
        <v>506</v>
      </c>
      <c r="AB61" s="659" t="s">
        <v>54</v>
      </c>
      <c r="AC61" s="569" t="s">
        <v>506</v>
      </c>
      <c r="AD61" s="659" t="s">
        <v>54</v>
      </c>
      <c r="AE61" s="569"/>
      <c r="AF61" s="659"/>
      <c r="AG61" s="421"/>
      <c r="AH61" s="423"/>
      <c r="AI61" s="772"/>
      <c r="AJ61" s="569" t="s">
        <v>506</v>
      </c>
      <c r="AK61" s="659" t="s">
        <v>54</v>
      </c>
      <c r="AL61" s="569" t="s">
        <v>506</v>
      </c>
      <c r="AM61" s="659" t="s">
        <v>54</v>
      </c>
      <c r="AN61" s="569" t="s">
        <v>506</v>
      </c>
      <c r="AO61" s="659" t="s">
        <v>54</v>
      </c>
      <c r="AP61" s="569" t="s">
        <v>506</v>
      </c>
      <c r="AQ61" s="659" t="s">
        <v>54</v>
      </c>
      <c r="AR61" s="569"/>
      <c r="AS61" s="659"/>
      <c r="AT61" s="423"/>
      <c r="BD61" s="423"/>
    </row>
    <row r="62" spans="1:56" ht="21">
      <c r="A62" s="419" t="s">
        <v>31</v>
      </c>
      <c r="B62" s="772"/>
      <c r="C62" s="569" t="s">
        <v>506</v>
      </c>
      <c r="D62" s="659" t="s">
        <v>54</v>
      </c>
      <c r="E62" s="662" t="s">
        <v>506</v>
      </c>
      <c r="F62" s="659" t="s">
        <v>54</v>
      </c>
      <c r="G62" s="662" t="s">
        <v>506</v>
      </c>
      <c r="H62" s="659" t="s">
        <v>54</v>
      </c>
      <c r="I62" s="419" t="s">
        <v>31</v>
      </c>
      <c r="J62" s="419" t="s">
        <v>31</v>
      </c>
      <c r="K62" s="777"/>
      <c r="L62" s="569" t="s">
        <v>506</v>
      </c>
      <c r="M62" s="659" t="s">
        <v>54</v>
      </c>
      <c r="N62" s="569" t="s">
        <v>506</v>
      </c>
      <c r="O62" s="659" t="s">
        <v>54</v>
      </c>
      <c r="P62" s="569" t="s">
        <v>506</v>
      </c>
      <c r="Q62" s="659" t="s">
        <v>54</v>
      </c>
      <c r="R62" s="569"/>
      <c r="S62" s="659"/>
      <c r="T62" s="421"/>
      <c r="U62" s="421"/>
      <c r="V62" s="777"/>
      <c r="W62" s="569" t="s">
        <v>506</v>
      </c>
      <c r="X62" s="659" t="s">
        <v>54</v>
      </c>
      <c r="Y62" s="569" t="s">
        <v>506</v>
      </c>
      <c r="Z62" s="659" t="s">
        <v>54</v>
      </c>
      <c r="AA62" s="569" t="s">
        <v>506</v>
      </c>
      <c r="AB62" s="659" t="s">
        <v>54</v>
      </c>
      <c r="AC62" s="569" t="s">
        <v>506</v>
      </c>
      <c r="AD62" s="659" t="s">
        <v>54</v>
      </c>
      <c r="AE62" s="569"/>
      <c r="AF62" s="659"/>
      <c r="AG62" s="421"/>
      <c r="AH62" s="423"/>
      <c r="AI62" s="772"/>
      <c r="AJ62" s="569" t="s">
        <v>506</v>
      </c>
      <c r="AK62" s="659" t="s">
        <v>54</v>
      </c>
      <c r="AL62" s="569" t="s">
        <v>506</v>
      </c>
      <c r="AM62" s="659" t="s">
        <v>54</v>
      </c>
      <c r="AN62" s="569" t="s">
        <v>506</v>
      </c>
      <c r="AO62" s="659" t="s">
        <v>54</v>
      </c>
      <c r="AP62" s="569" t="s">
        <v>506</v>
      </c>
      <c r="AQ62" s="659" t="s">
        <v>54</v>
      </c>
      <c r="AR62" s="569"/>
      <c r="AS62" s="659"/>
      <c r="AT62" s="423"/>
      <c r="BD62" s="423"/>
    </row>
    <row r="63" spans="1:56" ht="21">
      <c r="A63" s="419" t="s">
        <v>31</v>
      </c>
      <c r="B63" s="773"/>
      <c r="C63" s="569" t="s">
        <v>506</v>
      </c>
      <c r="D63" s="659" t="s">
        <v>54</v>
      </c>
      <c r="E63" s="662" t="s">
        <v>506</v>
      </c>
      <c r="F63" s="659" t="s">
        <v>54</v>
      </c>
      <c r="G63" s="662" t="s">
        <v>506</v>
      </c>
      <c r="H63" s="659" t="s">
        <v>54</v>
      </c>
      <c r="I63" s="419" t="s">
        <v>31</v>
      </c>
      <c r="J63" s="419" t="s">
        <v>31</v>
      </c>
      <c r="K63" s="778"/>
      <c r="L63" s="569" t="s">
        <v>506</v>
      </c>
      <c r="M63" s="659" t="s">
        <v>54</v>
      </c>
      <c r="N63" s="569" t="s">
        <v>506</v>
      </c>
      <c r="O63" s="659" t="s">
        <v>54</v>
      </c>
      <c r="P63" s="569" t="s">
        <v>506</v>
      </c>
      <c r="Q63" s="659" t="s">
        <v>54</v>
      </c>
      <c r="R63" s="569" t="s">
        <v>506</v>
      </c>
      <c r="S63" s="659" t="s">
        <v>54</v>
      </c>
      <c r="T63" s="421"/>
      <c r="U63" s="421"/>
      <c r="V63" s="778"/>
      <c r="W63" s="569" t="s">
        <v>506</v>
      </c>
      <c r="X63" s="659" t="s">
        <v>54</v>
      </c>
      <c r="Y63" s="569" t="s">
        <v>506</v>
      </c>
      <c r="Z63" s="659" t="s">
        <v>54</v>
      </c>
      <c r="AA63" s="569" t="s">
        <v>506</v>
      </c>
      <c r="AB63" s="659" t="s">
        <v>54</v>
      </c>
      <c r="AC63" s="569" t="s">
        <v>506</v>
      </c>
      <c r="AD63" s="659" t="s">
        <v>54</v>
      </c>
      <c r="AE63" s="569"/>
      <c r="AF63" s="659"/>
      <c r="AG63" s="421"/>
      <c r="AH63" s="423"/>
      <c r="AI63" s="773"/>
      <c r="AJ63" s="569" t="s">
        <v>506</v>
      </c>
      <c r="AK63" s="659" t="s">
        <v>54</v>
      </c>
      <c r="AL63" s="569" t="s">
        <v>506</v>
      </c>
      <c r="AM63" s="659" t="s">
        <v>54</v>
      </c>
      <c r="AN63" s="569" t="s">
        <v>506</v>
      </c>
      <c r="AO63" s="659" t="s">
        <v>54</v>
      </c>
      <c r="AP63" s="569" t="s">
        <v>506</v>
      </c>
      <c r="AQ63" s="659" t="s">
        <v>54</v>
      </c>
      <c r="AR63" s="569"/>
      <c r="AS63" s="659"/>
      <c r="AT63" s="423"/>
      <c r="BD63" s="423"/>
    </row>
    <row r="64" spans="1:56" ht="22.5">
      <c r="A64" s="419" t="s">
        <v>31</v>
      </c>
      <c r="B64" s="666" t="s">
        <v>493</v>
      </c>
      <c r="C64" s="569" t="s">
        <v>506</v>
      </c>
      <c r="D64" s="659" t="s">
        <v>54</v>
      </c>
      <c r="E64" s="662"/>
      <c r="F64" s="659">
        <v>0</v>
      </c>
      <c r="G64" s="569" t="s">
        <v>1349</v>
      </c>
      <c r="H64" s="659">
        <v>198</v>
      </c>
      <c r="I64" s="419" t="s">
        <v>31</v>
      </c>
      <c r="J64" s="419" t="s">
        <v>31</v>
      </c>
      <c r="K64" s="666" t="s">
        <v>493</v>
      </c>
      <c r="L64" s="569" t="s">
        <v>506</v>
      </c>
      <c r="M64" s="659" t="s">
        <v>54</v>
      </c>
      <c r="N64" s="569" t="s">
        <v>506</v>
      </c>
      <c r="O64" s="659" t="s">
        <v>54</v>
      </c>
      <c r="P64" s="569" t="s">
        <v>1378</v>
      </c>
      <c r="Q64" s="659">
        <v>198</v>
      </c>
      <c r="R64" s="569" t="s">
        <v>506</v>
      </c>
      <c r="S64" s="659" t="s">
        <v>54</v>
      </c>
      <c r="T64" s="421"/>
      <c r="U64" s="421"/>
      <c r="V64" s="666" t="s">
        <v>493</v>
      </c>
      <c r="W64" s="569" t="s">
        <v>506</v>
      </c>
      <c r="X64" s="659" t="s">
        <v>54</v>
      </c>
      <c r="Y64" s="569" t="s">
        <v>506</v>
      </c>
      <c r="Z64" s="659" t="s">
        <v>54</v>
      </c>
      <c r="AA64" s="569" t="s">
        <v>506</v>
      </c>
      <c r="AB64" s="659" t="s">
        <v>54</v>
      </c>
      <c r="AC64" s="569" t="s">
        <v>506</v>
      </c>
      <c r="AD64" s="659" t="s">
        <v>54</v>
      </c>
      <c r="AE64" s="569" t="s">
        <v>506</v>
      </c>
      <c r="AF64" s="659" t="s">
        <v>54</v>
      </c>
      <c r="AG64" s="421"/>
      <c r="AH64" s="423"/>
      <c r="AI64" s="666" t="s">
        <v>493</v>
      </c>
      <c r="AJ64" s="569" t="s">
        <v>506</v>
      </c>
      <c r="AK64" s="659" t="s">
        <v>54</v>
      </c>
      <c r="AL64" s="569" t="s">
        <v>506</v>
      </c>
      <c r="AM64" s="659" t="s">
        <v>54</v>
      </c>
      <c r="AN64" s="569" t="s">
        <v>506</v>
      </c>
      <c r="AO64" s="659" t="s">
        <v>54</v>
      </c>
      <c r="AP64" s="569" t="s">
        <v>506</v>
      </c>
      <c r="AQ64" s="659" t="s">
        <v>54</v>
      </c>
      <c r="AR64" s="569" t="s">
        <v>506</v>
      </c>
      <c r="AS64" s="659" t="s">
        <v>54</v>
      </c>
      <c r="AT64" s="423"/>
      <c r="BD64" s="423"/>
    </row>
    <row r="65" spans="1:56" ht="22.5">
      <c r="A65" s="419"/>
      <c r="B65" s="755"/>
      <c r="C65" s="569"/>
      <c r="D65" s="659"/>
      <c r="E65" s="757"/>
      <c r="F65" s="659"/>
      <c r="G65" s="569" t="s">
        <v>1350</v>
      </c>
      <c r="H65" s="659">
        <v>64</v>
      </c>
      <c r="I65" s="419"/>
      <c r="J65" s="419"/>
      <c r="K65" s="758"/>
      <c r="L65" s="569"/>
      <c r="M65" s="659"/>
      <c r="N65" s="569"/>
      <c r="O65" s="659"/>
      <c r="P65" s="569" t="s">
        <v>1379</v>
      </c>
      <c r="Q65" s="659">
        <v>64</v>
      </c>
      <c r="R65" s="569"/>
      <c r="S65" s="659"/>
      <c r="T65" s="421"/>
      <c r="U65" s="421"/>
      <c r="V65" s="756"/>
      <c r="W65" s="569"/>
      <c r="X65" s="659"/>
      <c r="Y65" s="569"/>
      <c r="Z65" s="659"/>
      <c r="AA65" s="569"/>
      <c r="AB65" s="690"/>
      <c r="AC65" s="569"/>
      <c r="AD65" s="659"/>
      <c r="AE65" s="569"/>
      <c r="AF65" s="659"/>
      <c r="AG65" s="421"/>
      <c r="AH65" s="423"/>
      <c r="AI65" s="755"/>
      <c r="AJ65" s="569"/>
      <c r="AK65" s="659"/>
      <c r="AL65" s="569"/>
      <c r="AM65" s="659"/>
      <c r="AN65" s="569"/>
      <c r="AO65" s="659"/>
      <c r="AP65" s="569"/>
      <c r="AQ65" s="659"/>
      <c r="AR65" s="569"/>
      <c r="AS65" s="659"/>
      <c r="AT65" s="423"/>
      <c r="BD65" s="423"/>
    </row>
    <row r="66" spans="1:56" ht="33.75">
      <c r="A66" s="419" t="s">
        <v>31</v>
      </c>
      <c r="B66" s="763" t="s">
        <v>495</v>
      </c>
      <c r="C66" s="569" t="s">
        <v>506</v>
      </c>
      <c r="D66" s="659" t="s">
        <v>54</v>
      </c>
      <c r="E66" s="662" t="s">
        <v>1172</v>
      </c>
      <c r="F66" s="659">
        <v>82</v>
      </c>
      <c r="G66" s="569" t="s">
        <v>916</v>
      </c>
      <c r="H66" s="659">
        <v>33</v>
      </c>
      <c r="I66" s="419" t="s">
        <v>31</v>
      </c>
      <c r="J66" s="419" t="s">
        <v>31</v>
      </c>
      <c r="K66" s="1065" t="s">
        <v>495</v>
      </c>
      <c r="L66" s="569"/>
      <c r="M66" s="659"/>
      <c r="N66" s="569" t="s">
        <v>1257</v>
      </c>
      <c r="O66" s="659">
        <v>976</v>
      </c>
      <c r="P66" s="569" t="s">
        <v>917</v>
      </c>
      <c r="Q66" s="659">
        <v>33</v>
      </c>
      <c r="R66" s="569"/>
      <c r="S66" s="659"/>
      <c r="T66" s="426"/>
      <c r="U66" s="421"/>
      <c r="V66" s="766" t="s">
        <v>495</v>
      </c>
      <c r="W66" s="569"/>
      <c r="X66" s="659"/>
      <c r="Y66" s="569" t="s">
        <v>1172</v>
      </c>
      <c r="Z66" s="659">
        <v>82</v>
      </c>
      <c r="AA66" s="569" t="s">
        <v>1011</v>
      </c>
      <c r="AB66" s="660">
        <v>47</v>
      </c>
      <c r="AC66" s="569"/>
      <c r="AD66" s="659"/>
      <c r="AE66" s="569" t="s">
        <v>917</v>
      </c>
      <c r="AF66" s="659">
        <v>33</v>
      </c>
      <c r="AG66" s="426"/>
      <c r="AH66" s="423"/>
      <c r="AI66" s="763" t="s">
        <v>495</v>
      </c>
      <c r="AJ66" s="569"/>
      <c r="AK66" s="659"/>
      <c r="AL66" s="569"/>
      <c r="AM66" s="659"/>
      <c r="AN66" s="569" t="s">
        <v>1011</v>
      </c>
      <c r="AO66" s="659">
        <v>47</v>
      </c>
      <c r="AP66" s="569"/>
      <c r="AQ66" s="659"/>
      <c r="AR66" s="569" t="s">
        <v>917</v>
      </c>
      <c r="AS66" s="659">
        <v>33</v>
      </c>
      <c r="AT66" s="423"/>
      <c r="BD66" s="423"/>
    </row>
    <row r="67" spans="1:56" ht="22.5">
      <c r="A67" s="419"/>
      <c r="B67" s="764"/>
      <c r="C67" s="569"/>
      <c r="D67" s="659"/>
      <c r="E67" s="662" t="s">
        <v>1173</v>
      </c>
      <c r="F67" s="659">
        <v>999</v>
      </c>
      <c r="G67" s="569" t="s">
        <v>506</v>
      </c>
      <c r="H67" s="659" t="s">
        <v>54</v>
      </c>
      <c r="I67" s="419"/>
      <c r="J67" s="419"/>
      <c r="K67" s="1066"/>
      <c r="L67" s="569" t="s">
        <v>1044</v>
      </c>
      <c r="M67" s="659">
        <v>504</v>
      </c>
      <c r="N67" s="569"/>
      <c r="O67" s="659"/>
      <c r="P67" s="569" t="s">
        <v>506</v>
      </c>
      <c r="Q67" s="659" t="s">
        <v>54</v>
      </c>
      <c r="R67" s="569" t="s">
        <v>1140</v>
      </c>
      <c r="S67" s="691">
        <v>923</v>
      </c>
      <c r="T67" s="426"/>
      <c r="U67" s="421"/>
      <c r="V67" s="767"/>
      <c r="W67" s="569"/>
      <c r="X67" s="659"/>
      <c r="Y67" s="569" t="s">
        <v>1173</v>
      </c>
      <c r="Z67" s="659">
        <v>999</v>
      </c>
      <c r="AA67" s="569" t="s">
        <v>1051</v>
      </c>
      <c r="AB67" s="659">
        <v>1001</v>
      </c>
      <c r="AC67" s="569"/>
      <c r="AD67" s="659"/>
      <c r="AE67" s="569" t="s">
        <v>1140</v>
      </c>
      <c r="AF67" s="659">
        <v>923</v>
      </c>
      <c r="AG67" s="426"/>
      <c r="AH67" s="423"/>
      <c r="AI67" s="764"/>
      <c r="AJ67" s="569" t="s">
        <v>975</v>
      </c>
      <c r="AK67" s="659">
        <v>518</v>
      </c>
      <c r="AL67" s="569" t="s">
        <v>1042</v>
      </c>
      <c r="AM67" s="659">
        <v>681</v>
      </c>
      <c r="AN67" s="569" t="s">
        <v>1051</v>
      </c>
      <c r="AO67" s="659">
        <v>1001</v>
      </c>
      <c r="AP67" s="569"/>
      <c r="AQ67" s="659"/>
      <c r="AR67" s="569" t="s">
        <v>1140</v>
      </c>
      <c r="AS67" s="659">
        <v>923</v>
      </c>
      <c r="AT67" s="423"/>
      <c r="BD67" s="423"/>
    </row>
    <row r="68" spans="1:56" ht="22.5">
      <c r="A68" s="419" t="s">
        <v>31</v>
      </c>
      <c r="B68" s="764"/>
      <c r="C68" s="569" t="s">
        <v>506</v>
      </c>
      <c r="D68" s="659" t="s">
        <v>54</v>
      </c>
      <c r="E68" s="662" t="s">
        <v>506</v>
      </c>
      <c r="F68" s="659">
        <v>0</v>
      </c>
      <c r="G68" s="569"/>
      <c r="H68" s="659"/>
      <c r="I68" s="419" t="s">
        <v>31</v>
      </c>
      <c r="J68" s="419" t="s">
        <v>31</v>
      </c>
      <c r="K68" s="1066"/>
      <c r="L68" s="569" t="s">
        <v>1049</v>
      </c>
      <c r="M68" s="659">
        <v>112</v>
      </c>
      <c r="N68" s="569" t="s">
        <v>506</v>
      </c>
      <c r="O68" s="659" t="s">
        <v>54</v>
      </c>
      <c r="P68" s="569"/>
      <c r="Q68" s="659"/>
      <c r="R68" s="569"/>
      <c r="S68" s="691"/>
      <c r="T68" s="426"/>
      <c r="U68" s="421"/>
      <c r="V68" s="767"/>
      <c r="W68" s="569"/>
      <c r="X68" s="659"/>
      <c r="Y68" s="569" t="s">
        <v>1165</v>
      </c>
      <c r="Z68" s="659">
        <v>186</v>
      </c>
      <c r="AA68" s="569" t="s">
        <v>1039</v>
      </c>
      <c r="AB68" s="659">
        <v>186</v>
      </c>
      <c r="AC68" s="569" t="s">
        <v>1039</v>
      </c>
      <c r="AD68" s="659">
        <v>186</v>
      </c>
      <c r="AE68" s="569" t="s">
        <v>1146</v>
      </c>
      <c r="AF68" s="659">
        <v>186</v>
      </c>
      <c r="AG68" s="426"/>
      <c r="AH68" s="423"/>
      <c r="AI68" s="764"/>
      <c r="AJ68" s="569" t="s">
        <v>927</v>
      </c>
      <c r="AK68" s="659">
        <v>122</v>
      </c>
      <c r="AL68" s="569"/>
      <c r="AM68" s="659"/>
      <c r="AN68" s="569" t="s">
        <v>506</v>
      </c>
      <c r="AO68" s="659">
        <v>0</v>
      </c>
      <c r="AP68" s="569"/>
      <c r="AQ68" s="659"/>
      <c r="AR68" s="569"/>
      <c r="AS68" s="659"/>
      <c r="AT68" s="423"/>
      <c r="BD68" s="423"/>
    </row>
    <row r="69" spans="1:56" ht="33.75">
      <c r="A69" s="419" t="s">
        <v>31</v>
      </c>
      <c r="B69" s="764"/>
      <c r="C69" s="569" t="s">
        <v>506</v>
      </c>
      <c r="D69" s="659" t="s">
        <v>54</v>
      </c>
      <c r="E69" s="662" t="s">
        <v>506</v>
      </c>
      <c r="F69" s="659">
        <v>0</v>
      </c>
      <c r="G69" s="569"/>
      <c r="H69" s="659"/>
      <c r="I69" s="419" t="s">
        <v>31</v>
      </c>
      <c r="J69" s="419" t="s">
        <v>31</v>
      </c>
      <c r="K69" s="1066"/>
      <c r="L69" s="569" t="s">
        <v>506</v>
      </c>
      <c r="M69" s="659" t="s">
        <v>54</v>
      </c>
      <c r="N69" s="569" t="s">
        <v>506</v>
      </c>
      <c r="O69" s="660"/>
      <c r="P69" s="569" t="s">
        <v>506</v>
      </c>
      <c r="Q69" s="659" t="s">
        <v>54</v>
      </c>
      <c r="R69" s="569"/>
      <c r="S69" s="691"/>
      <c r="T69" s="426"/>
      <c r="U69" s="421"/>
      <c r="V69" s="767"/>
      <c r="W69" s="569" t="s">
        <v>1048</v>
      </c>
      <c r="X69" s="659">
        <v>312</v>
      </c>
      <c r="Y69" s="569" t="s">
        <v>506</v>
      </c>
      <c r="Z69" s="659">
        <v>0</v>
      </c>
      <c r="AA69" s="569" t="s">
        <v>954</v>
      </c>
      <c r="AB69" s="660">
        <v>33</v>
      </c>
      <c r="AC69" s="569" t="s">
        <v>917</v>
      </c>
      <c r="AD69" s="659">
        <v>33</v>
      </c>
      <c r="AE69" s="569"/>
      <c r="AF69" s="659"/>
      <c r="AG69" s="426"/>
      <c r="AH69" s="423"/>
      <c r="AI69" s="764"/>
      <c r="AJ69" s="569" t="s">
        <v>506</v>
      </c>
      <c r="AK69" s="659" t="s">
        <v>54</v>
      </c>
      <c r="AL69" s="569" t="s">
        <v>917</v>
      </c>
      <c r="AM69" s="659">
        <v>33</v>
      </c>
      <c r="AN69" s="569" t="s">
        <v>917</v>
      </c>
      <c r="AO69" s="659">
        <v>33</v>
      </c>
      <c r="AP69" s="569"/>
      <c r="AQ69" s="659"/>
      <c r="AR69" s="569"/>
      <c r="AS69" s="659"/>
      <c r="AT69" s="423"/>
      <c r="BD69" s="423"/>
    </row>
    <row r="70" spans="1:56" ht="33.75">
      <c r="A70" s="419" t="s">
        <v>31</v>
      </c>
      <c r="B70" s="764"/>
      <c r="C70" s="569" t="s">
        <v>506</v>
      </c>
      <c r="D70" s="659" t="s">
        <v>54</v>
      </c>
      <c r="E70" s="662" t="s">
        <v>506</v>
      </c>
      <c r="F70" s="659">
        <v>0</v>
      </c>
      <c r="G70" s="569" t="s">
        <v>506</v>
      </c>
      <c r="H70" s="659" t="s">
        <v>54</v>
      </c>
      <c r="I70" s="419" t="s">
        <v>31</v>
      </c>
      <c r="J70" s="419" t="s">
        <v>31</v>
      </c>
      <c r="K70" s="1066"/>
      <c r="L70" s="569" t="s">
        <v>506</v>
      </c>
      <c r="M70" s="659" t="s">
        <v>54</v>
      </c>
      <c r="N70" s="569" t="s">
        <v>506</v>
      </c>
      <c r="O70" s="660"/>
      <c r="P70" s="569" t="s">
        <v>506</v>
      </c>
      <c r="Q70" s="659" t="s">
        <v>54</v>
      </c>
      <c r="R70" s="569" t="s">
        <v>954</v>
      </c>
      <c r="S70" s="691">
        <v>33</v>
      </c>
      <c r="T70" s="426"/>
      <c r="U70" s="421"/>
      <c r="V70" s="767"/>
      <c r="W70" s="569" t="s">
        <v>1047</v>
      </c>
      <c r="X70" s="659">
        <v>112</v>
      </c>
      <c r="Y70" s="569"/>
      <c r="Z70" s="659"/>
      <c r="AA70" s="569" t="s">
        <v>506</v>
      </c>
      <c r="AB70" s="660">
        <v>0</v>
      </c>
      <c r="AC70" s="569" t="s">
        <v>1043</v>
      </c>
      <c r="AD70" s="659">
        <v>330</v>
      </c>
      <c r="AE70" s="569"/>
      <c r="AF70" s="659"/>
      <c r="AG70" s="426"/>
      <c r="AH70" s="423"/>
      <c r="AI70" s="764"/>
      <c r="AJ70" s="569" t="s">
        <v>506</v>
      </c>
      <c r="AK70" s="659" t="s">
        <v>54</v>
      </c>
      <c r="AL70" s="569" t="s">
        <v>1039</v>
      </c>
      <c r="AM70" s="659">
        <v>186</v>
      </c>
      <c r="AN70" s="569" t="s">
        <v>506</v>
      </c>
      <c r="AO70" s="659">
        <v>0</v>
      </c>
      <c r="AP70" s="569"/>
      <c r="AQ70" s="659"/>
      <c r="AR70" s="569"/>
      <c r="AS70" s="659"/>
      <c r="AT70" s="423"/>
      <c r="BD70" s="423"/>
    </row>
    <row r="71" spans="1:56" ht="22.5">
      <c r="A71" s="419" t="s">
        <v>31</v>
      </c>
      <c r="B71" s="764"/>
      <c r="C71" s="569" t="s">
        <v>506</v>
      </c>
      <c r="D71" s="659" t="s">
        <v>54</v>
      </c>
      <c r="E71" s="662" t="s">
        <v>1165</v>
      </c>
      <c r="F71" s="659">
        <v>186</v>
      </c>
      <c r="G71" s="569" t="s">
        <v>1165</v>
      </c>
      <c r="H71" s="659">
        <v>186</v>
      </c>
      <c r="I71" s="419" t="s">
        <v>31</v>
      </c>
      <c r="J71" s="419" t="s">
        <v>31</v>
      </c>
      <c r="K71" s="1066"/>
      <c r="L71" s="569" t="s">
        <v>506</v>
      </c>
      <c r="M71" s="659" t="s">
        <v>54</v>
      </c>
      <c r="N71" s="569" t="s">
        <v>506</v>
      </c>
      <c r="O71" s="660"/>
      <c r="P71" s="569" t="s">
        <v>506</v>
      </c>
      <c r="Q71" s="659" t="s">
        <v>54</v>
      </c>
      <c r="R71" s="569" t="s">
        <v>1146</v>
      </c>
      <c r="S71" s="691">
        <v>186</v>
      </c>
      <c r="T71" s="426"/>
      <c r="U71" s="421"/>
      <c r="V71" s="767"/>
      <c r="W71" s="569" t="s">
        <v>506</v>
      </c>
      <c r="X71" s="659" t="s">
        <v>54</v>
      </c>
      <c r="Y71" s="569" t="s">
        <v>506</v>
      </c>
      <c r="Z71" s="659" t="s">
        <v>54</v>
      </c>
      <c r="AA71" s="569" t="s">
        <v>506</v>
      </c>
      <c r="AB71" s="660">
        <v>0</v>
      </c>
      <c r="AC71" s="569" t="s">
        <v>863</v>
      </c>
      <c r="AD71" s="659">
        <v>18</v>
      </c>
      <c r="AE71" s="569"/>
      <c r="AF71" s="659"/>
      <c r="AG71" s="426"/>
      <c r="AH71" s="423"/>
      <c r="AI71" s="764"/>
      <c r="AJ71" s="569" t="s">
        <v>506</v>
      </c>
      <c r="AK71" s="659" t="s">
        <v>54</v>
      </c>
      <c r="AL71" s="569" t="s">
        <v>506</v>
      </c>
      <c r="AM71" s="659" t="s">
        <v>54</v>
      </c>
      <c r="AN71" s="569" t="s">
        <v>506</v>
      </c>
      <c r="AO71" s="659">
        <v>0</v>
      </c>
      <c r="AP71" s="569" t="s">
        <v>506</v>
      </c>
      <c r="AQ71" s="659" t="s">
        <v>54</v>
      </c>
      <c r="AR71" s="569"/>
      <c r="AS71" s="659"/>
      <c r="AT71" s="423"/>
    </row>
    <row r="72" spans="1:56" ht="22.5">
      <c r="A72" s="419" t="s">
        <v>31</v>
      </c>
      <c r="B72" s="764"/>
      <c r="C72" s="569" t="s">
        <v>506</v>
      </c>
      <c r="D72" s="659" t="s">
        <v>54</v>
      </c>
      <c r="E72" s="569" t="s">
        <v>506</v>
      </c>
      <c r="F72" s="659" t="s">
        <v>54</v>
      </c>
      <c r="G72" s="569" t="s">
        <v>506</v>
      </c>
      <c r="H72" s="659" t="s">
        <v>54</v>
      </c>
      <c r="I72" s="419" t="s">
        <v>31</v>
      </c>
      <c r="J72" s="419" t="s">
        <v>31</v>
      </c>
      <c r="K72" s="1066"/>
      <c r="L72" s="569" t="s">
        <v>506</v>
      </c>
      <c r="M72" s="659" t="s">
        <v>54</v>
      </c>
      <c r="N72" s="569" t="s">
        <v>1256</v>
      </c>
      <c r="O72" s="659">
        <v>1077</v>
      </c>
      <c r="P72" s="569" t="s">
        <v>506</v>
      </c>
      <c r="Q72" s="659" t="s">
        <v>54</v>
      </c>
      <c r="R72" s="569"/>
      <c r="S72" s="691"/>
      <c r="T72" s="426"/>
      <c r="U72" s="421"/>
      <c r="V72" s="767"/>
      <c r="W72" s="569" t="s">
        <v>506</v>
      </c>
      <c r="X72" s="659" t="s">
        <v>54</v>
      </c>
      <c r="Y72" s="569" t="s">
        <v>506</v>
      </c>
      <c r="Z72" s="659" t="s">
        <v>54</v>
      </c>
      <c r="AA72" s="569" t="s">
        <v>506</v>
      </c>
      <c r="AB72" s="660">
        <v>0</v>
      </c>
      <c r="AC72" s="569" t="s">
        <v>506</v>
      </c>
      <c r="AD72" s="659" t="s">
        <v>54</v>
      </c>
      <c r="AE72" s="569" t="s">
        <v>506</v>
      </c>
      <c r="AF72" s="659" t="s">
        <v>54</v>
      </c>
      <c r="AG72" s="426"/>
      <c r="AH72" s="423"/>
      <c r="AI72" s="764"/>
      <c r="AJ72" s="569" t="s">
        <v>506</v>
      </c>
      <c r="AK72" s="659" t="s">
        <v>54</v>
      </c>
      <c r="AL72" s="569"/>
      <c r="AM72" s="659"/>
      <c r="AN72" s="569" t="s">
        <v>1039</v>
      </c>
      <c r="AO72" s="659">
        <v>186</v>
      </c>
      <c r="AP72" s="569" t="s">
        <v>506</v>
      </c>
      <c r="AQ72" s="659" t="s">
        <v>54</v>
      </c>
      <c r="AR72" s="569" t="s">
        <v>1146</v>
      </c>
      <c r="AS72" s="659">
        <v>186</v>
      </c>
      <c r="AT72" s="423"/>
    </row>
    <row r="73" spans="1:56" ht="18.75" customHeight="1">
      <c r="A73" s="419" t="s">
        <v>31</v>
      </c>
      <c r="B73" s="764"/>
      <c r="C73" s="569" t="s">
        <v>506</v>
      </c>
      <c r="D73" s="659" t="s">
        <v>54</v>
      </c>
      <c r="E73" s="569" t="s">
        <v>506</v>
      </c>
      <c r="F73" s="659" t="s">
        <v>54</v>
      </c>
      <c r="G73" s="569" t="s">
        <v>506</v>
      </c>
      <c r="H73" s="659" t="s">
        <v>54</v>
      </c>
      <c r="I73" s="419" t="s">
        <v>31</v>
      </c>
      <c r="J73" s="419" t="s">
        <v>31</v>
      </c>
      <c r="K73" s="1066"/>
      <c r="L73" s="569" t="s">
        <v>506</v>
      </c>
      <c r="M73" s="659" t="s">
        <v>54</v>
      </c>
      <c r="N73" s="569" t="s">
        <v>506</v>
      </c>
      <c r="O73" s="659" t="s">
        <v>54</v>
      </c>
      <c r="P73" s="569" t="s">
        <v>506</v>
      </c>
      <c r="Q73" s="659" t="s">
        <v>54</v>
      </c>
      <c r="R73" s="569"/>
      <c r="S73" s="659"/>
      <c r="T73" s="426"/>
      <c r="U73" s="421"/>
      <c r="V73" s="767"/>
      <c r="W73" s="569" t="s">
        <v>506</v>
      </c>
      <c r="X73" s="659" t="s">
        <v>54</v>
      </c>
      <c r="Y73" s="569" t="s">
        <v>1166</v>
      </c>
      <c r="Z73" s="659">
        <v>380</v>
      </c>
      <c r="AA73" s="569" t="s">
        <v>1012</v>
      </c>
      <c r="AB73" s="660">
        <v>330</v>
      </c>
      <c r="AC73" s="569" t="s">
        <v>506</v>
      </c>
      <c r="AD73" s="659" t="s">
        <v>54</v>
      </c>
      <c r="AE73" s="569"/>
      <c r="AF73" s="659"/>
      <c r="AG73" s="426"/>
      <c r="AH73" s="423"/>
      <c r="AI73" s="764"/>
      <c r="AJ73" s="569" t="s">
        <v>506</v>
      </c>
      <c r="AK73" s="659" t="s">
        <v>54</v>
      </c>
      <c r="AL73" s="569" t="s">
        <v>953</v>
      </c>
      <c r="AM73" s="659">
        <v>382</v>
      </c>
      <c r="AN73" s="569" t="s">
        <v>1012</v>
      </c>
      <c r="AO73" s="659">
        <v>330</v>
      </c>
      <c r="AP73" s="569" t="s">
        <v>506</v>
      </c>
      <c r="AQ73" s="659" t="s">
        <v>54</v>
      </c>
      <c r="AR73" s="569" t="s">
        <v>506</v>
      </c>
      <c r="AS73" s="659">
        <v>0</v>
      </c>
      <c r="AT73" s="423"/>
    </row>
    <row r="74" spans="1:56" ht="22.5">
      <c r="A74" s="419" t="s">
        <v>31</v>
      </c>
      <c r="B74" s="764"/>
      <c r="C74" s="569" t="s">
        <v>506</v>
      </c>
      <c r="D74" s="659" t="s">
        <v>54</v>
      </c>
      <c r="E74" s="569" t="s">
        <v>1166</v>
      </c>
      <c r="F74" s="659">
        <v>380</v>
      </c>
      <c r="G74" s="569" t="s">
        <v>1348</v>
      </c>
      <c r="H74" s="659">
        <v>341</v>
      </c>
      <c r="I74" s="419" t="s">
        <v>31</v>
      </c>
      <c r="J74" s="419" t="s">
        <v>31</v>
      </c>
      <c r="K74" s="1066"/>
      <c r="L74" s="569" t="s">
        <v>972</v>
      </c>
      <c r="M74" s="659">
        <v>380</v>
      </c>
      <c r="N74" s="569" t="s">
        <v>506</v>
      </c>
      <c r="O74" s="659" t="s">
        <v>54</v>
      </c>
      <c r="P74" s="569" t="s">
        <v>1348</v>
      </c>
      <c r="Q74" s="659">
        <v>341</v>
      </c>
      <c r="R74" s="569" t="s">
        <v>1141</v>
      </c>
      <c r="S74" s="691">
        <v>330</v>
      </c>
      <c r="T74" s="426"/>
      <c r="U74" s="421"/>
      <c r="V74" s="767"/>
      <c r="W74" s="569" t="s">
        <v>506</v>
      </c>
      <c r="X74" s="659" t="s">
        <v>54</v>
      </c>
      <c r="Y74" s="569" t="s">
        <v>506</v>
      </c>
      <c r="Z74" s="659" t="s">
        <v>54</v>
      </c>
      <c r="AA74" s="569" t="s">
        <v>506</v>
      </c>
      <c r="AB74" s="660">
        <v>0</v>
      </c>
      <c r="AC74" s="569" t="s">
        <v>506</v>
      </c>
      <c r="AD74" s="659" t="s">
        <v>54</v>
      </c>
      <c r="AE74" s="569" t="s">
        <v>1141</v>
      </c>
      <c r="AF74" s="659">
        <v>330</v>
      </c>
      <c r="AG74" s="426"/>
      <c r="AH74" s="423"/>
      <c r="AI74" s="764"/>
      <c r="AJ74" s="569" t="s">
        <v>506</v>
      </c>
      <c r="AK74" s="659" t="s">
        <v>54</v>
      </c>
      <c r="AL74" s="569"/>
      <c r="AM74" s="659"/>
      <c r="AN74" s="569" t="s">
        <v>506</v>
      </c>
      <c r="AO74" s="659">
        <v>0</v>
      </c>
      <c r="AP74" s="569" t="s">
        <v>506</v>
      </c>
      <c r="AQ74" s="659" t="s">
        <v>54</v>
      </c>
      <c r="AR74" s="569" t="s">
        <v>1141</v>
      </c>
      <c r="AS74" s="659">
        <v>330</v>
      </c>
      <c r="AT74" s="423"/>
    </row>
    <row r="75" spans="1:56" ht="78.75">
      <c r="A75" s="419" t="s">
        <v>31</v>
      </c>
      <c r="B75" s="764"/>
      <c r="C75" s="569" t="s">
        <v>506</v>
      </c>
      <c r="D75" s="659" t="s">
        <v>54</v>
      </c>
      <c r="E75" s="569" t="s">
        <v>506</v>
      </c>
      <c r="F75" s="659" t="s">
        <v>54</v>
      </c>
      <c r="G75" s="569" t="s">
        <v>506</v>
      </c>
      <c r="H75" s="659" t="s">
        <v>54</v>
      </c>
      <c r="I75" s="419" t="s">
        <v>31</v>
      </c>
      <c r="J75" s="419" t="s">
        <v>31</v>
      </c>
      <c r="K75" s="1066"/>
      <c r="L75" s="569" t="s">
        <v>506</v>
      </c>
      <c r="M75" s="659" t="s">
        <v>54</v>
      </c>
      <c r="N75" s="569" t="s">
        <v>506</v>
      </c>
      <c r="O75" s="659" t="s">
        <v>54</v>
      </c>
      <c r="P75" s="569" t="s">
        <v>1386</v>
      </c>
      <c r="Q75" s="659">
        <v>186</v>
      </c>
      <c r="R75" s="569" t="s">
        <v>1263</v>
      </c>
      <c r="S75" s="691">
        <v>343.84</v>
      </c>
      <c r="T75" s="426"/>
      <c r="U75" s="421"/>
      <c r="V75" s="767"/>
      <c r="W75" s="569" t="s">
        <v>506</v>
      </c>
      <c r="X75" s="659" t="s">
        <v>54</v>
      </c>
      <c r="Y75" s="569" t="s">
        <v>506</v>
      </c>
      <c r="Z75" s="659"/>
      <c r="AA75" s="569" t="s">
        <v>506</v>
      </c>
      <c r="AB75" s="660">
        <v>0</v>
      </c>
      <c r="AC75" s="569" t="s">
        <v>506</v>
      </c>
      <c r="AD75" s="659" t="s">
        <v>54</v>
      </c>
      <c r="AE75" s="569" t="s">
        <v>1266</v>
      </c>
      <c r="AF75" s="659">
        <v>343.84</v>
      </c>
      <c r="AG75" s="426"/>
      <c r="AH75" s="423"/>
      <c r="AI75" s="764"/>
      <c r="AJ75" s="569" t="s">
        <v>506</v>
      </c>
      <c r="AK75" s="659" t="s">
        <v>54</v>
      </c>
      <c r="AL75" s="569"/>
      <c r="AM75" s="659"/>
      <c r="AN75" s="569" t="s">
        <v>506</v>
      </c>
      <c r="AO75" s="659">
        <v>0</v>
      </c>
      <c r="AP75" s="569" t="s">
        <v>506</v>
      </c>
      <c r="AQ75" s="659" t="s">
        <v>54</v>
      </c>
      <c r="AR75" s="569"/>
      <c r="AS75" s="659"/>
      <c r="AT75" s="423"/>
    </row>
    <row r="76" spans="1:56" ht="101.25">
      <c r="A76" s="419" t="s">
        <v>31</v>
      </c>
      <c r="B76" s="764"/>
      <c r="C76" s="569" t="s">
        <v>506</v>
      </c>
      <c r="D76" s="659" t="s">
        <v>54</v>
      </c>
      <c r="E76" s="569" t="s">
        <v>506</v>
      </c>
      <c r="F76" s="659" t="s">
        <v>54</v>
      </c>
      <c r="G76" s="569" t="s">
        <v>506</v>
      </c>
      <c r="H76" s="659" t="s">
        <v>54</v>
      </c>
      <c r="I76" s="419" t="s">
        <v>31</v>
      </c>
      <c r="J76" s="419" t="s">
        <v>31</v>
      </c>
      <c r="K76" s="1066"/>
      <c r="L76" s="569" t="s">
        <v>506</v>
      </c>
      <c r="M76" s="659" t="s">
        <v>54</v>
      </c>
      <c r="N76" s="569" t="s">
        <v>506</v>
      </c>
      <c r="O76" s="659" t="s">
        <v>54</v>
      </c>
      <c r="P76" s="569" t="s">
        <v>506</v>
      </c>
      <c r="Q76" s="659" t="s">
        <v>54</v>
      </c>
      <c r="R76" s="569" t="s">
        <v>1264</v>
      </c>
      <c r="S76" s="691">
        <v>265.33</v>
      </c>
      <c r="T76" s="426"/>
      <c r="U76" s="421"/>
      <c r="V76" s="767"/>
      <c r="W76" s="569" t="s">
        <v>506</v>
      </c>
      <c r="X76" s="659" t="s">
        <v>54</v>
      </c>
      <c r="Y76" s="569" t="s">
        <v>506</v>
      </c>
      <c r="Z76" s="659" t="s">
        <v>54</v>
      </c>
      <c r="AA76" s="569" t="s">
        <v>506</v>
      </c>
      <c r="AB76" s="659" t="s">
        <v>54</v>
      </c>
      <c r="AC76" s="569" t="s">
        <v>506</v>
      </c>
      <c r="AD76" s="659" t="s">
        <v>54</v>
      </c>
      <c r="AE76" s="569" t="s">
        <v>1261</v>
      </c>
      <c r="AF76" s="659">
        <v>265.33</v>
      </c>
      <c r="AG76" s="426"/>
      <c r="AH76" s="423"/>
      <c r="AI76" s="764"/>
      <c r="AJ76" s="569" t="s">
        <v>506</v>
      </c>
      <c r="AK76" s="659" t="s">
        <v>54</v>
      </c>
      <c r="AL76" s="569" t="s">
        <v>506</v>
      </c>
      <c r="AM76" s="659" t="s">
        <v>54</v>
      </c>
      <c r="AN76" s="569" t="s">
        <v>506</v>
      </c>
      <c r="AO76" s="659" t="s">
        <v>54</v>
      </c>
      <c r="AP76" s="569" t="s">
        <v>506</v>
      </c>
      <c r="AQ76" s="659" t="s">
        <v>54</v>
      </c>
      <c r="AR76" s="569"/>
      <c r="AS76" s="659"/>
      <c r="AT76" s="423"/>
    </row>
    <row r="77" spans="1:56" ht="67.5">
      <c r="A77" s="419" t="s">
        <v>31</v>
      </c>
      <c r="B77" s="764"/>
      <c r="C77" s="569"/>
      <c r="D77" s="659"/>
      <c r="E77" s="569"/>
      <c r="F77" s="659"/>
      <c r="G77" s="569"/>
      <c r="H77" s="659"/>
      <c r="I77" s="419"/>
      <c r="J77" s="419"/>
      <c r="K77" s="1066"/>
      <c r="L77" s="569"/>
      <c r="M77" s="659"/>
      <c r="N77" s="569"/>
      <c r="O77" s="690"/>
      <c r="P77" s="569" t="s">
        <v>1260</v>
      </c>
      <c r="Q77" s="659">
        <v>343.84</v>
      </c>
      <c r="R77" s="569" t="s">
        <v>1144</v>
      </c>
      <c r="S77" s="659">
        <v>330.58</v>
      </c>
      <c r="T77" s="426"/>
      <c r="U77" s="421"/>
      <c r="V77" s="767"/>
      <c r="W77" s="569"/>
      <c r="X77" s="659"/>
      <c r="Y77" s="569"/>
      <c r="Z77" s="659"/>
      <c r="AA77" s="569"/>
      <c r="AB77" s="659"/>
      <c r="AC77" s="569" t="s">
        <v>1260</v>
      </c>
      <c r="AD77" s="659">
        <v>343.84</v>
      </c>
      <c r="AE77" s="569" t="s">
        <v>1144</v>
      </c>
      <c r="AF77" s="659">
        <v>330.58</v>
      </c>
      <c r="AG77" s="426"/>
      <c r="AH77" s="423"/>
      <c r="AI77" s="764"/>
      <c r="AJ77" s="569"/>
      <c r="AK77" s="659"/>
      <c r="AL77" s="569"/>
      <c r="AM77" s="659"/>
      <c r="AN77" s="569"/>
      <c r="AO77" s="659"/>
      <c r="AP77" s="569"/>
      <c r="AQ77" s="659"/>
      <c r="AR77" s="569" t="s">
        <v>1144</v>
      </c>
      <c r="AS77" s="659">
        <v>330.58</v>
      </c>
      <c r="AT77" s="423"/>
    </row>
    <row r="78" spans="1:56" ht="101.25">
      <c r="A78" s="419" t="s">
        <v>31</v>
      </c>
      <c r="B78" s="764"/>
      <c r="C78" s="569"/>
      <c r="D78" s="659"/>
      <c r="E78" s="569"/>
      <c r="F78" s="659"/>
      <c r="G78" s="569"/>
      <c r="H78" s="659"/>
      <c r="I78" s="419"/>
      <c r="J78" s="419"/>
      <c r="K78" s="1066"/>
      <c r="L78" s="569"/>
      <c r="M78" s="659"/>
      <c r="N78" s="569"/>
      <c r="O78" s="690"/>
      <c r="P78" s="569" t="s">
        <v>1261</v>
      </c>
      <c r="Q78" s="659">
        <v>265.33</v>
      </c>
      <c r="R78" s="569" t="s">
        <v>1145</v>
      </c>
      <c r="S78" s="691">
        <v>137.26</v>
      </c>
      <c r="T78" s="426"/>
      <c r="U78" s="421"/>
      <c r="V78" s="767"/>
      <c r="W78" s="569"/>
      <c r="X78" s="659"/>
      <c r="Y78" s="569"/>
      <c r="Z78" s="659"/>
      <c r="AA78" s="569"/>
      <c r="AB78" s="659"/>
      <c r="AC78" s="569" t="s">
        <v>1261</v>
      </c>
      <c r="AD78" s="659">
        <v>265.33</v>
      </c>
      <c r="AE78" s="569" t="s">
        <v>1145</v>
      </c>
      <c r="AF78" s="691">
        <v>137.26</v>
      </c>
      <c r="AG78" s="426"/>
      <c r="AH78" s="423"/>
      <c r="AI78" s="764"/>
      <c r="AJ78" s="569"/>
      <c r="AK78" s="659"/>
      <c r="AL78" s="569"/>
      <c r="AM78" s="659"/>
      <c r="AN78" s="569"/>
      <c r="AO78" s="659"/>
      <c r="AP78" s="569"/>
      <c r="AQ78" s="659"/>
      <c r="AR78" s="569" t="s">
        <v>1145</v>
      </c>
      <c r="AS78" s="691">
        <v>137.26</v>
      </c>
      <c r="AT78" s="423"/>
    </row>
    <row r="79" spans="1:56" ht="22.5">
      <c r="A79" s="419" t="s">
        <v>31</v>
      </c>
      <c r="B79" s="764"/>
      <c r="C79" s="569"/>
      <c r="D79" s="659"/>
      <c r="E79" s="569" t="s">
        <v>1167</v>
      </c>
      <c r="F79" s="659">
        <v>70</v>
      </c>
      <c r="G79" s="569"/>
      <c r="H79" s="659"/>
      <c r="I79" s="419"/>
      <c r="J79" s="419"/>
      <c r="K79" s="1066"/>
      <c r="L79" s="569"/>
      <c r="M79" s="659"/>
      <c r="N79" s="569"/>
      <c r="O79" s="690"/>
      <c r="P79" s="569"/>
      <c r="Q79" s="659"/>
      <c r="R79" s="569" t="s">
        <v>1142</v>
      </c>
      <c r="S79" s="691">
        <v>73</v>
      </c>
      <c r="T79" s="426"/>
      <c r="U79" s="421"/>
      <c r="V79" s="767"/>
      <c r="W79" s="569"/>
      <c r="X79" s="659"/>
      <c r="Y79" s="569"/>
      <c r="Z79" s="659"/>
      <c r="AA79" s="569"/>
      <c r="AB79" s="659"/>
      <c r="AC79" s="569"/>
      <c r="AD79" s="659"/>
      <c r="AE79" s="569" t="s">
        <v>1142</v>
      </c>
      <c r="AF79" s="691">
        <v>73</v>
      </c>
      <c r="AG79" s="426"/>
      <c r="AH79" s="423"/>
      <c r="AI79" s="764"/>
      <c r="AJ79" s="569"/>
      <c r="AK79" s="659"/>
      <c r="AL79" s="569"/>
      <c r="AM79" s="659"/>
      <c r="AN79" s="569"/>
      <c r="AO79" s="659"/>
      <c r="AP79" s="569"/>
      <c r="AQ79" s="659"/>
      <c r="AR79" s="569" t="s">
        <v>1142</v>
      </c>
      <c r="AS79" s="691">
        <v>73</v>
      </c>
      <c r="AT79" s="423"/>
    </row>
    <row r="80" spans="1:56" ht="22.5">
      <c r="A80" s="419" t="s">
        <v>31</v>
      </c>
      <c r="B80" s="765"/>
      <c r="C80" s="569" t="s">
        <v>506</v>
      </c>
      <c r="D80" s="659" t="s">
        <v>54</v>
      </c>
      <c r="E80" s="569" t="s">
        <v>506</v>
      </c>
      <c r="F80" s="659" t="s">
        <v>54</v>
      </c>
      <c r="G80" s="569" t="s">
        <v>506</v>
      </c>
      <c r="H80" s="659" t="s">
        <v>54</v>
      </c>
      <c r="I80" s="419" t="s">
        <v>31</v>
      </c>
      <c r="J80" s="419" t="s">
        <v>31</v>
      </c>
      <c r="K80" s="1067"/>
      <c r="L80" s="569" t="s">
        <v>506</v>
      </c>
      <c r="M80" s="659" t="s">
        <v>54</v>
      </c>
      <c r="N80" s="569" t="s">
        <v>1255</v>
      </c>
      <c r="O80" s="660">
        <v>330</v>
      </c>
      <c r="P80" s="569" t="s">
        <v>506</v>
      </c>
      <c r="Q80" s="659" t="s">
        <v>54</v>
      </c>
      <c r="R80" s="569" t="s">
        <v>1143</v>
      </c>
      <c r="S80" s="661">
        <v>61</v>
      </c>
      <c r="T80" s="426"/>
      <c r="U80" s="421"/>
      <c r="V80" s="768"/>
      <c r="W80" s="569" t="s">
        <v>506</v>
      </c>
      <c r="X80" s="659" t="s">
        <v>54</v>
      </c>
      <c r="Y80" s="569" t="s">
        <v>1167</v>
      </c>
      <c r="Z80" s="659">
        <v>70</v>
      </c>
      <c r="AA80" s="569" t="s">
        <v>506</v>
      </c>
      <c r="AB80" s="659" t="s">
        <v>54</v>
      </c>
      <c r="AC80" s="569" t="s">
        <v>506</v>
      </c>
      <c r="AD80" s="659" t="s">
        <v>54</v>
      </c>
      <c r="AE80" s="569" t="s">
        <v>1143</v>
      </c>
      <c r="AF80" s="661">
        <v>61</v>
      </c>
      <c r="AG80" s="426"/>
      <c r="AH80" s="423"/>
      <c r="AI80" s="765"/>
      <c r="AJ80" s="569" t="s">
        <v>506</v>
      </c>
      <c r="AK80" s="659" t="s">
        <v>54</v>
      </c>
      <c r="AL80" s="569" t="s">
        <v>506</v>
      </c>
      <c r="AM80" s="659" t="s">
        <v>54</v>
      </c>
      <c r="AN80" s="569" t="s">
        <v>506</v>
      </c>
      <c r="AO80" s="659" t="s">
        <v>54</v>
      </c>
      <c r="AP80" s="569" t="s">
        <v>506</v>
      </c>
      <c r="AQ80" s="659" t="s">
        <v>54</v>
      </c>
      <c r="AR80" s="569" t="s">
        <v>1143</v>
      </c>
      <c r="AS80" s="661">
        <v>61</v>
      </c>
      <c r="AT80" s="423"/>
    </row>
    <row r="81" spans="1:46" ht="21">
      <c r="A81" s="419" t="s">
        <v>31</v>
      </c>
      <c r="B81" s="431" t="s">
        <v>31</v>
      </c>
      <c r="C81" s="431" t="s">
        <v>31</v>
      </c>
      <c r="D81" s="431" t="s">
        <v>31</v>
      </c>
      <c r="E81" s="431" t="s">
        <v>31</v>
      </c>
      <c r="F81" s="431" t="s">
        <v>31</v>
      </c>
      <c r="G81" s="431" t="s">
        <v>31</v>
      </c>
      <c r="H81" s="431" t="s">
        <v>31</v>
      </c>
      <c r="I81" s="419" t="s">
        <v>31</v>
      </c>
      <c r="J81" s="419" t="s">
        <v>31</v>
      </c>
      <c r="K81" s="431" t="s">
        <v>31</v>
      </c>
      <c r="L81" s="448"/>
      <c r="M81" s="449"/>
      <c r="N81" s="448"/>
      <c r="O81" s="449"/>
      <c r="P81" s="448"/>
      <c r="Q81" s="449"/>
      <c r="R81" s="750"/>
      <c r="S81" s="751"/>
      <c r="T81" s="426"/>
      <c r="U81" s="421"/>
      <c r="V81" s="431" t="s">
        <v>31</v>
      </c>
      <c r="W81" s="451"/>
      <c r="X81" s="449"/>
      <c r="Y81" s="451"/>
      <c r="Z81" s="449"/>
      <c r="AA81" s="451"/>
      <c r="AB81" s="449"/>
      <c r="AC81" s="451"/>
      <c r="AD81" s="449"/>
      <c r="AE81" s="451"/>
      <c r="AF81" s="450"/>
      <c r="AG81" s="426"/>
      <c r="AH81" s="423"/>
      <c r="AI81" s="429" t="s">
        <v>31</v>
      </c>
      <c r="AJ81" s="448"/>
      <c r="AK81" s="449"/>
      <c r="AL81" s="448"/>
      <c r="AM81" s="449"/>
      <c r="AN81" s="448"/>
      <c r="AO81" s="449"/>
      <c r="AP81" s="448"/>
      <c r="AQ81" s="449"/>
      <c r="AR81" s="750"/>
      <c r="AS81" s="751"/>
      <c r="AT81" s="423"/>
    </row>
    <row r="82" spans="1:46" ht="21">
      <c r="A82" s="419" t="s">
        <v>31</v>
      </c>
      <c r="B82" s="419" t="s">
        <v>31</v>
      </c>
      <c r="C82" s="419" t="s">
        <v>31</v>
      </c>
      <c r="D82" s="419" t="s">
        <v>31</v>
      </c>
      <c r="E82" s="419" t="s">
        <v>31</v>
      </c>
      <c r="F82" s="419" t="s">
        <v>31</v>
      </c>
      <c r="G82" s="419" t="s">
        <v>31</v>
      </c>
      <c r="H82" s="419" t="s">
        <v>31</v>
      </c>
      <c r="I82" s="419" t="s">
        <v>31</v>
      </c>
      <c r="J82" s="419" t="s">
        <v>31</v>
      </c>
      <c r="K82" s="419" t="s">
        <v>31</v>
      </c>
      <c r="L82" s="452" t="s">
        <v>31</v>
      </c>
      <c r="M82" s="453" t="s">
        <v>31</v>
      </c>
      <c r="N82" s="452" t="s">
        <v>31</v>
      </c>
      <c r="O82" s="453" t="s">
        <v>31</v>
      </c>
      <c r="P82" s="452" t="s">
        <v>31</v>
      </c>
      <c r="Q82" s="453" t="s">
        <v>31</v>
      </c>
      <c r="R82" s="452" t="s">
        <v>31</v>
      </c>
      <c r="S82" s="453" t="s">
        <v>31</v>
      </c>
      <c r="T82" s="419" t="s">
        <v>31</v>
      </c>
      <c r="U82" s="421"/>
      <c r="V82" s="421"/>
      <c r="W82" s="421"/>
      <c r="X82" s="454"/>
      <c r="Y82" s="421"/>
      <c r="Z82" s="454"/>
      <c r="AA82" s="421"/>
      <c r="AB82" s="454"/>
      <c r="AC82" s="421"/>
      <c r="AD82" s="454"/>
      <c r="AE82" s="421"/>
      <c r="AF82" s="454"/>
      <c r="AG82" s="421"/>
      <c r="AH82" s="423"/>
      <c r="AI82" s="423"/>
      <c r="AJ82" s="455"/>
      <c r="AK82" s="456"/>
      <c r="AL82" s="455"/>
      <c r="AM82" s="456"/>
      <c r="AN82" s="455"/>
      <c r="AO82" s="456"/>
      <c r="AP82" s="455"/>
      <c r="AQ82" s="456"/>
      <c r="AR82" s="455"/>
      <c r="AS82" s="456"/>
      <c r="AT82" s="423"/>
    </row>
  </sheetData>
  <mergeCells count="98">
    <mergeCell ref="AI14:AI15"/>
    <mergeCell ref="V14:V15"/>
    <mergeCell ref="K14:K15"/>
    <mergeCell ref="AU3:AU5"/>
    <mergeCell ref="BB1:BC1"/>
    <mergeCell ref="AP1:AQ1"/>
    <mergeCell ref="AR1:AS1"/>
    <mergeCell ref="AV1:AW1"/>
    <mergeCell ref="AX1:AY1"/>
    <mergeCell ref="AZ1:BA1"/>
    <mergeCell ref="AC1:AD1"/>
    <mergeCell ref="AE1:AF1"/>
    <mergeCell ref="AJ1:AK1"/>
    <mergeCell ref="AL1:AM1"/>
    <mergeCell ref="AN1:AO1"/>
    <mergeCell ref="P1:Q1"/>
    <mergeCell ref="R1:S1"/>
    <mergeCell ref="W1:X1"/>
    <mergeCell ref="Y1:Z1"/>
    <mergeCell ref="AA1:AB1"/>
    <mergeCell ref="C1:D1"/>
    <mergeCell ref="E1:F1"/>
    <mergeCell ref="G1:H1"/>
    <mergeCell ref="L1:M1"/>
    <mergeCell ref="N1:O1"/>
    <mergeCell ref="B10:B12"/>
    <mergeCell ref="K10:K12"/>
    <mergeCell ref="V10:V12"/>
    <mergeCell ref="AI10:AI12"/>
    <mergeCell ref="R7:S7"/>
    <mergeCell ref="W7:X7"/>
    <mergeCell ref="Y7:Z7"/>
    <mergeCell ref="AA7:AB7"/>
    <mergeCell ref="AC7:AD7"/>
    <mergeCell ref="AE7:AF7"/>
    <mergeCell ref="C7:D7"/>
    <mergeCell ref="E7:F7"/>
    <mergeCell ref="G7:H7"/>
    <mergeCell ref="L7:M7"/>
    <mergeCell ref="N7:O7"/>
    <mergeCell ref="P7:Q7"/>
    <mergeCell ref="AJ7:AK7"/>
    <mergeCell ref="AL7:AM7"/>
    <mergeCell ref="AN7:AO7"/>
    <mergeCell ref="AP7:AQ7"/>
    <mergeCell ref="AR7:AS7"/>
    <mergeCell ref="B40:B49"/>
    <mergeCell ref="K40:K49"/>
    <mergeCell ref="V40:V49"/>
    <mergeCell ref="AI40:AI49"/>
    <mergeCell ref="B24:B25"/>
    <mergeCell ref="K24:K25"/>
    <mergeCell ref="V24:V25"/>
    <mergeCell ref="AI24:AI25"/>
    <mergeCell ref="B26:B32"/>
    <mergeCell ref="K26:K32"/>
    <mergeCell ref="V26:V32"/>
    <mergeCell ref="AI26:AI32"/>
    <mergeCell ref="AU40:AU56"/>
    <mergeCell ref="AZ7:BA7"/>
    <mergeCell ref="BB7:BC7"/>
    <mergeCell ref="B66:B80"/>
    <mergeCell ref="K66:K80"/>
    <mergeCell ref="V66:V80"/>
    <mergeCell ref="AI66:AI80"/>
    <mergeCell ref="B55:B58"/>
    <mergeCell ref="K55:K58"/>
    <mergeCell ref="V55:V58"/>
    <mergeCell ref="AI55:AI58"/>
    <mergeCell ref="B60:B63"/>
    <mergeCell ref="K60:K63"/>
    <mergeCell ref="V60:V63"/>
    <mergeCell ref="AI60:AI63"/>
    <mergeCell ref="B33:B39"/>
    <mergeCell ref="B14:B15"/>
    <mergeCell ref="AU9:AU18"/>
    <mergeCell ref="AV7:AW7"/>
    <mergeCell ref="AX7:AY7"/>
    <mergeCell ref="AU19:AU39"/>
    <mergeCell ref="K33:K39"/>
    <mergeCell ref="V33:V39"/>
    <mergeCell ref="AI33:AI39"/>
    <mergeCell ref="K16:K17"/>
    <mergeCell ref="V16:V17"/>
    <mergeCell ref="AI16:AI17"/>
    <mergeCell ref="B16:B17"/>
    <mergeCell ref="B19:B23"/>
    <mergeCell ref="K19:K23"/>
    <mergeCell ref="V19:V23"/>
    <mergeCell ref="AI19:AI23"/>
    <mergeCell ref="V50:V52"/>
    <mergeCell ref="AI50:AI52"/>
    <mergeCell ref="B50:B52"/>
    <mergeCell ref="K50:K52"/>
    <mergeCell ref="AI53:AI54"/>
    <mergeCell ref="V53:V54"/>
    <mergeCell ref="K53:K54"/>
    <mergeCell ref="B53:B54"/>
  </mergeCells>
  <phoneticPr fontId="52" type="noConversion"/>
  <pageMargins left="0.25" right="0.25" top="0.75" bottom="0.75" header="0.3" footer="0.3"/>
  <pageSetup paperSize="3" scale="27" fitToHeight="0" orientation="landscape" horizontalDpi="4294967292" verticalDpi="4294967292" r:id="rId1"/>
  <headerFooter>
    <oddHeader xml:space="preserve">&amp;L&amp;"Calibri,Regular"&amp;K000000WTD - Printing Products
Catalogue Pricing &amp;C&amp;"Calibri,Regular"&amp;K000000Ricoh
&amp;A&amp;R&amp;"Calibri"&amp;12&amp;K000000 Unclassified | Non&amp;1#_x000D_&amp;"Calibri"&amp;11&amp;K000000&amp;"Calibri,Regular"&amp;K000000Quarter 8, 2021 
Quarterly Period: 01.01.21 - 03.31.21 
</oddHeader>
    <oddFooter xml:space="preserve">&amp;L&amp;"Calibri,Regular"&amp;K000000&amp;F&amp;C&amp;"Calibri,Regular"&amp;K000000  &amp;P of &amp;N
&amp;R&amp;"Calibri,Regular"&amp;K000000
&amp;A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E63"/>
  <sheetViews>
    <sheetView tabSelected="1" showWhiteSpace="0" topLeftCell="J1" zoomScaleNormal="100" zoomScalePageLayoutView="70" workbookViewId="0">
      <pane ySplit="1" topLeftCell="A2" activePane="bottomLeft" state="frozen"/>
      <selection activeCell="I1" sqref="I1"/>
      <selection pane="bottomLeft" activeCell="N14" sqref="N14"/>
    </sheetView>
  </sheetViews>
  <sheetFormatPr defaultColWidth="11.28515625" defaultRowHeight="15"/>
  <cols>
    <col min="1" max="1" width="2.28515625" style="219" customWidth="1"/>
    <col min="2" max="2" width="22.5703125" style="438" customWidth="1"/>
    <col min="3" max="3" width="20.7109375" style="219" customWidth="1"/>
    <col min="4" max="4" width="10.7109375" style="678" customWidth="1"/>
    <col min="5" max="5" width="20.7109375" style="219" customWidth="1"/>
    <col min="6" max="6" width="10.140625" style="678" customWidth="1"/>
    <col min="7" max="7" width="20.7109375" style="219" customWidth="1"/>
    <col min="8" max="8" width="11.7109375" style="678" customWidth="1"/>
    <col min="9" max="9" width="2.140625" style="219" customWidth="1"/>
    <col min="10" max="10" width="1.140625" style="219" customWidth="1"/>
    <col min="11" max="11" width="22.5703125" style="437" customWidth="1"/>
    <col min="12" max="12" width="20.7109375" style="219" customWidth="1"/>
    <col min="13" max="13" width="9.5703125" style="678" customWidth="1"/>
    <col min="14" max="14" width="20.7109375" style="219" customWidth="1"/>
    <col min="15" max="15" width="9.5703125" style="678" customWidth="1"/>
    <col min="16" max="16" width="20.7109375" style="219" customWidth="1"/>
    <col min="17" max="17" width="9.5703125" style="678" customWidth="1"/>
    <col min="18" max="18" width="20.7109375" style="219" customWidth="1"/>
    <col min="19" max="19" width="9.5703125" style="678" customWidth="1"/>
    <col min="20" max="20" width="3" style="219" customWidth="1"/>
    <col min="21" max="21" width="2.28515625" style="219" customWidth="1"/>
    <col min="22" max="22" width="22.5703125" style="437" customWidth="1"/>
    <col min="23" max="23" width="20.7109375" style="219" customWidth="1"/>
    <col min="24" max="24" width="9.5703125" style="678" customWidth="1"/>
    <col min="25" max="25" width="20.7109375" style="219" customWidth="1"/>
    <col min="26" max="26" width="9.5703125" style="678" customWidth="1"/>
    <col min="27" max="27" width="20.7109375" style="219" customWidth="1"/>
    <col min="28" max="28" width="9.5703125" style="678" customWidth="1"/>
    <col min="29" max="29" width="20.7109375" style="219" customWidth="1"/>
    <col min="30" max="30" width="9.5703125" style="678" customWidth="1"/>
    <col min="31" max="31" width="20.7109375" style="219" customWidth="1"/>
    <col min="32" max="32" width="9.5703125" style="678" customWidth="1"/>
    <col min="33" max="34" width="2.28515625" style="219" customWidth="1"/>
    <col min="35" max="35" width="22.5703125" style="437" customWidth="1"/>
    <col min="36" max="36" width="20.7109375" style="219" customWidth="1"/>
    <col min="37" max="37" width="9.5703125" style="678" customWidth="1"/>
    <col min="38" max="38" width="20.7109375" style="219" customWidth="1"/>
    <col min="39" max="39" width="9.5703125" style="678" customWidth="1"/>
    <col min="40" max="40" width="20.7109375" style="219" customWidth="1"/>
    <col min="41" max="41" width="9.5703125" style="678" customWidth="1"/>
    <col min="42" max="42" width="20.7109375" style="219" customWidth="1"/>
    <col min="43" max="43" width="9.5703125" style="678" customWidth="1"/>
    <col min="44" max="44" width="20.7109375" style="219" customWidth="1"/>
    <col min="45" max="45" width="9.5703125" style="678" customWidth="1"/>
    <col min="46" max="46" width="2.28515625" style="219" customWidth="1"/>
    <col min="47" max="47" width="22.5703125" style="437" customWidth="1"/>
    <col min="48" max="48" width="20.7109375" style="219" customWidth="1"/>
    <col min="49" max="49" width="9.5703125" style="678" customWidth="1"/>
    <col min="50" max="50" width="20.7109375" style="219" customWidth="1"/>
    <col min="51" max="51" width="9.5703125" style="678" customWidth="1"/>
    <col min="52" max="52" width="20.7109375" style="219" customWidth="1"/>
    <col min="53" max="53" width="9.5703125" style="678" customWidth="1"/>
    <col min="54" max="54" width="20.7109375" style="219" customWidth="1"/>
    <col min="55" max="55" width="9.5703125" style="678" customWidth="1"/>
    <col min="56" max="56" width="2.42578125" style="219" customWidth="1"/>
    <col min="57" max="16384" width="11.28515625" style="219"/>
  </cols>
  <sheetData>
    <row r="1" spans="1:57" ht="51" customHeight="1">
      <c r="A1" s="419" t="s">
        <v>31</v>
      </c>
      <c r="B1" s="420" t="s">
        <v>817</v>
      </c>
      <c r="C1" s="796" t="s">
        <v>221</v>
      </c>
      <c r="D1" s="797"/>
      <c r="E1" s="796" t="s">
        <v>225</v>
      </c>
      <c r="F1" s="797"/>
      <c r="G1" s="796" t="s">
        <v>228</v>
      </c>
      <c r="H1" s="797"/>
      <c r="I1" s="419"/>
      <c r="J1" s="419" t="s">
        <v>31</v>
      </c>
      <c r="K1" s="420" t="s">
        <v>818</v>
      </c>
      <c r="L1" s="796" t="s">
        <v>231</v>
      </c>
      <c r="M1" s="797"/>
      <c r="N1" s="796" t="s">
        <v>236</v>
      </c>
      <c r="O1" s="797"/>
      <c r="P1" s="796" t="s">
        <v>240</v>
      </c>
      <c r="Q1" s="797"/>
      <c r="R1" s="796" t="s">
        <v>244</v>
      </c>
      <c r="S1" s="797"/>
      <c r="T1" s="421"/>
      <c r="U1" s="421"/>
      <c r="V1" s="422" t="s">
        <v>819</v>
      </c>
      <c r="W1" s="796" t="s">
        <v>249</v>
      </c>
      <c r="X1" s="797"/>
      <c r="Y1" s="796" t="s">
        <v>253</v>
      </c>
      <c r="Z1" s="797"/>
      <c r="AA1" s="796" t="s">
        <v>257</v>
      </c>
      <c r="AB1" s="797"/>
      <c r="AC1" s="796" t="s">
        <v>262</v>
      </c>
      <c r="AD1" s="797"/>
      <c r="AE1" s="796" t="s">
        <v>1</v>
      </c>
      <c r="AF1" s="797"/>
      <c r="AG1" s="421"/>
      <c r="AH1" s="423"/>
      <c r="AI1" s="420" t="s">
        <v>820</v>
      </c>
      <c r="AJ1" s="796" t="s">
        <v>270</v>
      </c>
      <c r="AK1" s="797"/>
      <c r="AL1" s="796" t="s">
        <v>274</v>
      </c>
      <c r="AM1" s="797"/>
      <c r="AN1" s="796" t="s">
        <v>278</v>
      </c>
      <c r="AO1" s="797"/>
      <c r="AP1" s="796" t="s">
        <v>282</v>
      </c>
      <c r="AQ1" s="797"/>
      <c r="AR1" s="796" t="s">
        <v>286</v>
      </c>
      <c r="AS1" s="797"/>
      <c r="AT1" s="423"/>
      <c r="AU1" s="420" t="s">
        <v>821</v>
      </c>
      <c r="AV1" s="796" t="s">
        <v>809</v>
      </c>
      <c r="AW1" s="797"/>
      <c r="AX1" s="796" t="s">
        <v>810</v>
      </c>
      <c r="AY1" s="797"/>
      <c r="AZ1" s="796" t="s">
        <v>811</v>
      </c>
      <c r="BA1" s="797"/>
      <c r="BB1" s="796" t="s">
        <v>812</v>
      </c>
      <c r="BC1" s="797"/>
      <c r="BD1" s="423"/>
      <c r="BE1"/>
    </row>
    <row r="2" spans="1:57" ht="38.25">
      <c r="A2" s="419" t="s">
        <v>31</v>
      </c>
      <c r="B2" s="424" t="s">
        <v>468</v>
      </c>
      <c r="C2" s="425" t="s">
        <v>389</v>
      </c>
      <c r="D2" s="674" t="s">
        <v>469</v>
      </c>
      <c r="E2" s="425" t="s">
        <v>389</v>
      </c>
      <c r="F2" s="674" t="s">
        <v>469</v>
      </c>
      <c r="G2" s="425" t="s">
        <v>389</v>
      </c>
      <c r="H2" s="674" t="s">
        <v>469</v>
      </c>
      <c r="I2" s="419"/>
      <c r="J2" s="419" t="s">
        <v>31</v>
      </c>
      <c r="K2" s="424" t="s">
        <v>468</v>
      </c>
      <c r="L2" s="425" t="s">
        <v>389</v>
      </c>
      <c r="M2" s="674" t="s">
        <v>469</v>
      </c>
      <c r="N2" s="425" t="s">
        <v>389</v>
      </c>
      <c r="O2" s="674" t="s">
        <v>469</v>
      </c>
      <c r="P2" s="425" t="s">
        <v>389</v>
      </c>
      <c r="Q2" s="674" t="s">
        <v>469</v>
      </c>
      <c r="R2" s="425" t="s">
        <v>389</v>
      </c>
      <c r="S2" s="674" t="s">
        <v>469</v>
      </c>
      <c r="T2" s="421"/>
      <c r="U2" s="421"/>
      <c r="V2" s="424" t="s">
        <v>468</v>
      </c>
      <c r="W2" s="425" t="s">
        <v>389</v>
      </c>
      <c r="X2" s="674" t="s">
        <v>469</v>
      </c>
      <c r="Y2" s="425" t="s">
        <v>389</v>
      </c>
      <c r="Z2" s="674" t="s">
        <v>469</v>
      </c>
      <c r="AA2" s="425" t="s">
        <v>389</v>
      </c>
      <c r="AB2" s="674" t="s">
        <v>469</v>
      </c>
      <c r="AC2" s="425" t="s">
        <v>389</v>
      </c>
      <c r="AD2" s="674" t="s">
        <v>469</v>
      </c>
      <c r="AE2" s="425" t="s">
        <v>389</v>
      </c>
      <c r="AF2" s="674" t="s">
        <v>469</v>
      </c>
      <c r="AG2" s="421"/>
      <c r="AH2" s="423"/>
      <c r="AI2" s="424" t="s">
        <v>468</v>
      </c>
      <c r="AJ2" s="425" t="s">
        <v>389</v>
      </c>
      <c r="AK2" s="674" t="s">
        <v>469</v>
      </c>
      <c r="AL2" s="425" t="s">
        <v>389</v>
      </c>
      <c r="AM2" s="674" t="s">
        <v>469</v>
      </c>
      <c r="AN2" s="425" t="s">
        <v>389</v>
      </c>
      <c r="AO2" s="674" t="s">
        <v>469</v>
      </c>
      <c r="AP2" s="425" t="s">
        <v>389</v>
      </c>
      <c r="AQ2" s="674" t="s">
        <v>469</v>
      </c>
      <c r="AR2" s="425" t="s">
        <v>389</v>
      </c>
      <c r="AS2" s="674" t="s">
        <v>469</v>
      </c>
      <c r="AT2" s="423"/>
      <c r="AU2" s="424" t="s">
        <v>468</v>
      </c>
      <c r="AV2" s="425" t="s">
        <v>389</v>
      </c>
      <c r="AW2" s="674" t="s">
        <v>469</v>
      </c>
      <c r="AX2" s="425" t="s">
        <v>389</v>
      </c>
      <c r="AY2" s="674" t="s">
        <v>469</v>
      </c>
      <c r="AZ2" s="425" t="s">
        <v>389</v>
      </c>
      <c r="BA2" s="674" t="s">
        <v>469</v>
      </c>
      <c r="BB2" s="425" t="s">
        <v>389</v>
      </c>
      <c r="BC2" s="674" t="s">
        <v>469</v>
      </c>
      <c r="BD2" s="423"/>
      <c r="BE2"/>
    </row>
    <row r="3" spans="1:57" ht="23.25" customHeight="1">
      <c r="A3" s="419" t="s">
        <v>31</v>
      </c>
      <c r="B3" s="663" t="s">
        <v>816</v>
      </c>
      <c r="C3" s="447" t="s">
        <v>506</v>
      </c>
      <c r="D3" s="675" t="s">
        <v>54</v>
      </c>
      <c r="E3" s="447" t="s">
        <v>506</v>
      </c>
      <c r="F3" s="675" t="s">
        <v>54</v>
      </c>
      <c r="G3" s="447" t="s">
        <v>506</v>
      </c>
      <c r="H3" s="675" t="s">
        <v>54</v>
      </c>
      <c r="I3" s="419"/>
      <c r="J3" s="419" t="s">
        <v>31</v>
      </c>
      <c r="K3" s="663" t="s">
        <v>816</v>
      </c>
      <c r="L3" s="447" t="s">
        <v>506</v>
      </c>
      <c r="M3" s="659" t="s">
        <v>54</v>
      </c>
      <c r="N3" s="447" t="s">
        <v>506</v>
      </c>
      <c r="O3" s="659" t="s">
        <v>54</v>
      </c>
      <c r="P3" s="447" t="s">
        <v>506</v>
      </c>
      <c r="Q3" s="659" t="s">
        <v>54</v>
      </c>
      <c r="R3" s="447" t="s">
        <v>506</v>
      </c>
      <c r="S3" s="659" t="s">
        <v>54</v>
      </c>
      <c r="T3" s="421"/>
      <c r="U3" s="421"/>
      <c r="V3" s="663" t="s">
        <v>816</v>
      </c>
      <c r="W3" s="447" t="s">
        <v>506</v>
      </c>
      <c r="X3" s="659" t="s">
        <v>54</v>
      </c>
      <c r="Y3" s="447" t="s">
        <v>506</v>
      </c>
      <c r="Z3" s="659" t="s">
        <v>54</v>
      </c>
      <c r="AA3" s="447" t="s">
        <v>998</v>
      </c>
      <c r="AB3" s="659">
        <v>717.7</v>
      </c>
      <c r="AC3" s="447" t="s">
        <v>506</v>
      </c>
      <c r="AD3" s="659" t="s">
        <v>54</v>
      </c>
      <c r="AE3" s="447" t="s">
        <v>998</v>
      </c>
      <c r="AF3" s="659">
        <v>717.7</v>
      </c>
      <c r="AG3" s="421"/>
      <c r="AH3" s="423"/>
      <c r="AI3" s="663" t="s">
        <v>816</v>
      </c>
      <c r="AJ3" s="447" t="s">
        <v>506</v>
      </c>
      <c r="AK3" s="659" t="s">
        <v>54</v>
      </c>
      <c r="AL3" s="692" t="s">
        <v>956</v>
      </c>
      <c r="AM3" s="659">
        <v>1168.82</v>
      </c>
      <c r="AN3" s="447" t="s">
        <v>998</v>
      </c>
      <c r="AO3" s="659">
        <v>717.7</v>
      </c>
      <c r="AP3" s="447" t="s">
        <v>998</v>
      </c>
      <c r="AQ3" s="659">
        <v>717.7</v>
      </c>
      <c r="AR3" s="447" t="s">
        <v>998</v>
      </c>
      <c r="AS3" s="659">
        <v>717.7</v>
      </c>
      <c r="AT3" s="423"/>
      <c r="AU3" s="798" t="s">
        <v>108</v>
      </c>
      <c r="AV3" s="569" t="s">
        <v>1365</v>
      </c>
      <c r="AW3" s="673">
        <v>198.45</v>
      </c>
      <c r="AX3" s="569" t="s">
        <v>1364</v>
      </c>
      <c r="AY3" s="673">
        <v>151</v>
      </c>
      <c r="AZ3" s="569" t="s">
        <v>1024</v>
      </c>
      <c r="BA3" s="673">
        <v>301.35000000000002</v>
      </c>
      <c r="BB3" s="569" t="s">
        <v>1024</v>
      </c>
      <c r="BC3" s="673">
        <v>301.35000000000002</v>
      </c>
      <c r="BD3" s="423"/>
      <c r="BE3"/>
    </row>
    <row r="4" spans="1:57" ht="21">
      <c r="A4" s="419"/>
      <c r="B4" s="663" t="s">
        <v>19</v>
      </c>
      <c r="C4" s="447" t="s">
        <v>506</v>
      </c>
      <c r="D4" s="675" t="s">
        <v>54</v>
      </c>
      <c r="E4" s="669" t="s">
        <v>787</v>
      </c>
      <c r="F4" s="675" t="s">
        <v>54</v>
      </c>
      <c r="G4" s="669" t="s">
        <v>787</v>
      </c>
      <c r="H4" s="675" t="s">
        <v>54</v>
      </c>
      <c r="I4" s="419"/>
      <c r="J4" s="419"/>
      <c r="K4" s="663" t="s">
        <v>19</v>
      </c>
      <c r="L4" s="447" t="s">
        <v>506</v>
      </c>
      <c r="M4" s="659" t="s">
        <v>54</v>
      </c>
      <c r="N4" s="447" t="s">
        <v>506</v>
      </c>
      <c r="O4" s="659" t="s">
        <v>54</v>
      </c>
      <c r="P4" s="669" t="s">
        <v>787</v>
      </c>
      <c r="Q4" s="668" t="s">
        <v>54</v>
      </c>
      <c r="R4" s="447" t="s">
        <v>991</v>
      </c>
      <c r="S4" s="659">
        <v>184.55</v>
      </c>
      <c r="T4" s="421"/>
      <c r="U4" s="421"/>
      <c r="V4" s="663" t="s">
        <v>19</v>
      </c>
      <c r="W4" s="447" t="s">
        <v>506</v>
      </c>
      <c r="X4" s="659" t="s">
        <v>54</v>
      </c>
      <c r="Y4" s="669" t="s">
        <v>787</v>
      </c>
      <c r="Z4" s="659" t="s">
        <v>54</v>
      </c>
      <c r="AA4" s="447" t="s">
        <v>991</v>
      </c>
      <c r="AB4" s="659">
        <v>184.55</v>
      </c>
      <c r="AC4" s="669" t="s">
        <v>787</v>
      </c>
      <c r="AD4" s="659" t="s">
        <v>54</v>
      </c>
      <c r="AE4" s="447" t="s">
        <v>991</v>
      </c>
      <c r="AF4" s="659">
        <v>184.55</v>
      </c>
      <c r="AG4" s="421"/>
      <c r="AH4" s="423"/>
      <c r="AI4" s="663" t="s">
        <v>19</v>
      </c>
      <c r="AJ4" s="447" t="s">
        <v>506</v>
      </c>
      <c r="AK4" s="659" t="s">
        <v>54</v>
      </c>
      <c r="AL4" s="669" t="s">
        <v>787</v>
      </c>
      <c r="AM4" s="659" t="s">
        <v>54</v>
      </c>
      <c r="AN4" s="447" t="s">
        <v>991</v>
      </c>
      <c r="AO4" s="659">
        <v>184.55</v>
      </c>
      <c r="AP4" s="447" t="s">
        <v>991</v>
      </c>
      <c r="AQ4" s="659">
        <v>184.55</v>
      </c>
      <c r="AR4" s="447" t="s">
        <v>991</v>
      </c>
      <c r="AS4" s="659">
        <v>184.55</v>
      </c>
      <c r="AT4" s="423"/>
      <c r="AU4" s="799"/>
      <c r="AV4" s="447" t="s">
        <v>506</v>
      </c>
      <c r="AW4" s="659" t="s">
        <v>54</v>
      </c>
      <c r="AX4" s="447" t="s">
        <v>506</v>
      </c>
      <c r="AY4" s="659" t="s">
        <v>54</v>
      </c>
      <c r="AZ4" s="447" t="s">
        <v>506</v>
      </c>
      <c r="BA4" s="659" t="s">
        <v>54</v>
      </c>
      <c r="BB4" s="447" t="s">
        <v>506</v>
      </c>
      <c r="BC4" s="659" t="s">
        <v>54</v>
      </c>
      <c r="BD4" s="423"/>
      <c r="BE4"/>
    </row>
    <row r="5" spans="1:57" ht="72.75">
      <c r="A5" s="419"/>
      <c r="B5" s="663" t="s">
        <v>822</v>
      </c>
      <c r="C5" s="447" t="s">
        <v>1307</v>
      </c>
      <c r="D5" s="659">
        <v>307.58</v>
      </c>
      <c r="E5" s="447" t="s">
        <v>506</v>
      </c>
      <c r="F5" s="675" t="s">
        <v>54</v>
      </c>
      <c r="G5" s="447" t="s">
        <v>499</v>
      </c>
      <c r="H5" s="659">
        <v>307.58</v>
      </c>
      <c r="I5" s="419"/>
      <c r="J5" s="419"/>
      <c r="K5" s="663" t="s">
        <v>822</v>
      </c>
      <c r="L5" s="447" t="s">
        <v>1329</v>
      </c>
      <c r="M5" s="659">
        <v>307.58</v>
      </c>
      <c r="N5" s="447" t="s">
        <v>1418</v>
      </c>
      <c r="O5" s="659">
        <v>307.58</v>
      </c>
      <c r="P5" s="447" t="s">
        <v>499</v>
      </c>
      <c r="Q5" s="659">
        <v>307.58</v>
      </c>
      <c r="R5" s="447" t="s">
        <v>1307</v>
      </c>
      <c r="S5" s="659">
        <v>307.58</v>
      </c>
      <c r="T5" s="421"/>
      <c r="U5" s="421"/>
      <c r="V5" s="663" t="s">
        <v>822</v>
      </c>
      <c r="W5" s="447" t="s">
        <v>499</v>
      </c>
      <c r="X5" s="659">
        <v>307.58</v>
      </c>
      <c r="Y5" s="702" t="s">
        <v>977</v>
      </c>
      <c r="Z5" s="659">
        <v>307.58</v>
      </c>
      <c r="AA5" s="447" t="s">
        <v>1307</v>
      </c>
      <c r="AB5" s="659">
        <v>307.58</v>
      </c>
      <c r="AC5" s="447" t="s">
        <v>499</v>
      </c>
      <c r="AD5" s="659">
        <v>307.58</v>
      </c>
      <c r="AE5" s="447" t="s">
        <v>1307</v>
      </c>
      <c r="AF5" s="659">
        <v>307.58</v>
      </c>
      <c r="AG5" s="421"/>
      <c r="AH5" s="423"/>
      <c r="AI5" s="663" t="s">
        <v>822</v>
      </c>
      <c r="AJ5" s="447" t="s">
        <v>1307</v>
      </c>
      <c r="AK5" s="659">
        <v>307.58</v>
      </c>
      <c r="AL5" s="447" t="s">
        <v>499</v>
      </c>
      <c r="AM5" s="659">
        <v>307.58</v>
      </c>
      <c r="AN5" s="447" t="s">
        <v>1307</v>
      </c>
      <c r="AO5" s="659">
        <v>307.58</v>
      </c>
      <c r="AP5" s="447" t="s">
        <v>1307</v>
      </c>
      <c r="AQ5" s="659">
        <v>307.58</v>
      </c>
      <c r="AR5" s="447" t="s">
        <v>1307</v>
      </c>
      <c r="AS5" s="659">
        <v>307.58</v>
      </c>
      <c r="AT5" s="423"/>
      <c r="AU5" s="800"/>
      <c r="AV5" s="447" t="s">
        <v>506</v>
      </c>
      <c r="AW5" s="659" t="s">
        <v>54</v>
      </c>
      <c r="AX5" s="447" t="s">
        <v>506</v>
      </c>
      <c r="AY5" s="659" t="s">
        <v>54</v>
      </c>
      <c r="AZ5" s="447" t="s">
        <v>506</v>
      </c>
      <c r="BA5" s="659" t="s">
        <v>54</v>
      </c>
      <c r="BB5" s="447" t="s">
        <v>506</v>
      </c>
      <c r="BC5" s="659" t="s">
        <v>54</v>
      </c>
      <c r="BD5" s="423"/>
      <c r="BE5"/>
    </row>
    <row r="6" spans="1:57" ht="15" customHeight="1">
      <c r="A6" s="419"/>
      <c r="B6" s="419"/>
      <c r="C6" s="419"/>
      <c r="D6" s="581"/>
      <c r="E6" s="419"/>
      <c r="F6" s="581"/>
      <c r="G6" s="419"/>
      <c r="H6" s="581"/>
      <c r="I6" s="419"/>
      <c r="J6" s="419"/>
      <c r="K6" s="419"/>
      <c r="L6" s="419"/>
      <c r="M6" s="581"/>
      <c r="N6" s="419"/>
      <c r="O6" s="581"/>
      <c r="P6" s="419"/>
      <c r="Q6" s="581"/>
      <c r="R6" s="419"/>
      <c r="S6" s="581"/>
      <c r="T6" s="419"/>
      <c r="U6" s="419"/>
      <c r="V6" s="419"/>
      <c r="W6" s="419"/>
      <c r="X6" s="581"/>
      <c r="Y6" s="419"/>
      <c r="Z6" s="581"/>
      <c r="AA6" s="419"/>
      <c r="AB6" s="581"/>
      <c r="AC6" s="419"/>
      <c r="AD6" s="581"/>
      <c r="AE6" s="419"/>
      <c r="AF6" s="581"/>
      <c r="AG6" s="419"/>
      <c r="AH6" s="419"/>
      <c r="AI6" s="419"/>
      <c r="AJ6" s="419"/>
      <c r="AK6" s="581"/>
      <c r="AL6" s="419"/>
      <c r="AM6" s="581"/>
      <c r="AN6" s="419"/>
      <c r="AO6" s="581"/>
      <c r="AP6" s="419"/>
      <c r="AQ6" s="581"/>
      <c r="AR6" s="419"/>
      <c r="AS6" s="581"/>
      <c r="AT6" s="419"/>
      <c r="AU6" s="419"/>
      <c r="AV6" s="419"/>
      <c r="AW6" s="581"/>
      <c r="AX6" s="419"/>
      <c r="AY6" s="581"/>
      <c r="AZ6" s="419"/>
      <c r="BA6" s="581"/>
      <c r="BB6" s="419"/>
      <c r="BC6" s="581"/>
      <c r="BD6" s="419"/>
      <c r="BE6"/>
    </row>
    <row r="7" spans="1:57" ht="56.25">
      <c r="A7" s="419" t="s">
        <v>31</v>
      </c>
      <c r="B7" s="420" t="s">
        <v>464</v>
      </c>
      <c r="C7" s="796" t="s">
        <v>221</v>
      </c>
      <c r="D7" s="1069"/>
      <c r="E7" s="796" t="s">
        <v>225</v>
      </c>
      <c r="F7" s="1069"/>
      <c r="G7" s="796" t="s">
        <v>228</v>
      </c>
      <c r="H7" s="1069"/>
      <c r="I7" s="419"/>
      <c r="J7" s="419" t="s">
        <v>31</v>
      </c>
      <c r="K7" s="420" t="s">
        <v>465</v>
      </c>
      <c r="L7" s="796" t="s">
        <v>231</v>
      </c>
      <c r="M7" s="1069"/>
      <c r="N7" s="796" t="s">
        <v>236</v>
      </c>
      <c r="O7" s="1069"/>
      <c r="P7" s="796" t="s">
        <v>240</v>
      </c>
      <c r="Q7" s="1069"/>
      <c r="R7" s="796" t="s">
        <v>244</v>
      </c>
      <c r="S7" s="1069"/>
      <c r="T7" s="421"/>
      <c r="U7" s="421"/>
      <c r="V7" s="422" t="s">
        <v>466</v>
      </c>
      <c r="W7" s="796" t="s">
        <v>249</v>
      </c>
      <c r="X7" s="1069"/>
      <c r="Y7" s="796" t="s">
        <v>253</v>
      </c>
      <c r="Z7" s="1069"/>
      <c r="AA7" s="796" t="s">
        <v>257</v>
      </c>
      <c r="AB7" s="1069"/>
      <c r="AC7" s="796" t="s">
        <v>262</v>
      </c>
      <c r="AD7" s="1069"/>
      <c r="AE7" s="796" t="s">
        <v>1</v>
      </c>
      <c r="AF7" s="1069"/>
      <c r="AG7" s="421"/>
      <c r="AH7" s="423"/>
      <c r="AI7" s="420" t="s">
        <v>467</v>
      </c>
      <c r="AJ7" s="796" t="s">
        <v>270</v>
      </c>
      <c r="AK7" s="1069"/>
      <c r="AL7" s="796" t="s">
        <v>274</v>
      </c>
      <c r="AM7" s="1069"/>
      <c r="AN7" s="796" t="s">
        <v>278</v>
      </c>
      <c r="AO7" s="1069"/>
      <c r="AP7" s="796" t="s">
        <v>282</v>
      </c>
      <c r="AQ7" s="1069"/>
      <c r="AR7" s="796" t="s">
        <v>286</v>
      </c>
      <c r="AS7" s="1069"/>
      <c r="AT7" s="423"/>
      <c r="AU7" s="420" t="s">
        <v>808</v>
      </c>
      <c r="AV7" s="796" t="s">
        <v>809</v>
      </c>
      <c r="AW7" s="1069"/>
      <c r="AX7" s="796" t="s">
        <v>810</v>
      </c>
      <c r="AY7" s="1069"/>
      <c r="AZ7" s="796" t="s">
        <v>811</v>
      </c>
      <c r="BA7" s="1069"/>
      <c r="BB7" s="796" t="s">
        <v>812</v>
      </c>
      <c r="BC7" s="1069"/>
      <c r="BD7" s="423"/>
    </row>
    <row r="8" spans="1:57" ht="38.25">
      <c r="A8" s="419" t="s">
        <v>31</v>
      </c>
      <c r="B8" s="424" t="s">
        <v>468</v>
      </c>
      <c r="C8" s="425" t="s">
        <v>389</v>
      </c>
      <c r="D8" s="674" t="s">
        <v>469</v>
      </c>
      <c r="E8" s="425" t="s">
        <v>389</v>
      </c>
      <c r="F8" s="674" t="s">
        <v>469</v>
      </c>
      <c r="G8" s="425" t="s">
        <v>389</v>
      </c>
      <c r="H8" s="674" t="s">
        <v>469</v>
      </c>
      <c r="I8" s="419"/>
      <c r="J8" s="419" t="s">
        <v>31</v>
      </c>
      <c r="K8" s="424" t="s">
        <v>468</v>
      </c>
      <c r="L8" s="425" t="s">
        <v>389</v>
      </c>
      <c r="M8" s="674" t="s">
        <v>469</v>
      </c>
      <c r="N8" s="425" t="s">
        <v>389</v>
      </c>
      <c r="O8" s="674" t="s">
        <v>469</v>
      </c>
      <c r="P8" s="425" t="s">
        <v>389</v>
      </c>
      <c r="Q8" s="674" t="s">
        <v>469</v>
      </c>
      <c r="R8" s="425" t="s">
        <v>389</v>
      </c>
      <c r="S8" s="674" t="s">
        <v>469</v>
      </c>
      <c r="T8" s="421"/>
      <c r="U8" s="421"/>
      <c r="V8" s="424" t="s">
        <v>468</v>
      </c>
      <c r="W8" s="425" t="s">
        <v>389</v>
      </c>
      <c r="X8" s="674" t="s">
        <v>469</v>
      </c>
      <c r="Y8" s="425" t="s">
        <v>389</v>
      </c>
      <c r="Z8" s="674" t="s">
        <v>469</v>
      </c>
      <c r="AA8" s="425" t="s">
        <v>389</v>
      </c>
      <c r="AB8" s="674" t="s">
        <v>469</v>
      </c>
      <c r="AC8" s="425" t="s">
        <v>389</v>
      </c>
      <c r="AD8" s="674" t="s">
        <v>469</v>
      </c>
      <c r="AE8" s="425" t="s">
        <v>389</v>
      </c>
      <c r="AF8" s="674" t="s">
        <v>469</v>
      </c>
      <c r="AG8" s="421"/>
      <c r="AH8" s="423"/>
      <c r="AI8" s="424" t="s">
        <v>468</v>
      </c>
      <c r="AJ8" s="425" t="s">
        <v>389</v>
      </c>
      <c r="AK8" s="674" t="s">
        <v>469</v>
      </c>
      <c r="AL8" s="425" t="s">
        <v>389</v>
      </c>
      <c r="AM8" s="674" t="s">
        <v>469</v>
      </c>
      <c r="AN8" s="425" t="s">
        <v>389</v>
      </c>
      <c r="AO8" s="674" t="s">
        <v>469</v>
      </c>
      <c r="AP8" s="425" t="s">
        <v>389</v>
      </c>
      <c r="AQ8" s="674" t="s">
        <v>469</v>
      </c>
      <c r="AR8" s="425" t="s">
        <v>389</v>
      </c>
      <c r="AS8" s="674" t="s">
        <v>469</v>
      </c>
      <c r="AT8" s="423"/>
      <c r="AU8" s="424" t="s">
        <v>468</v>
      </c>
      <c r="AV8" s="425" t="s">
        <v>389</v>
      </c>
      <c r="AW8" s="674" t="s">
        <v>469</v>
      </c>
      <c r="AX8" s="425" t="s">
        <v>389</v>
      </c>
      <c r="AY8" s="674" t="s">
        <v>469</v>
      </c>
      <c r="AZ8" s="425" t="s">
        <v>389</v>
      </c>
      <c r="BA8" s="674" t="s">
        <v>469</v>
      </c>
      <c r="BB8" s="425" t="s">
        <v>389</v>
      </c>
      <c r="BC8" s="674" t="s">
        <v>469</v>
      </c>
      <c r="BD8" s="423"/>
    </row>
    <row r="9" spans="1:57" ht="21">
      <c r="A9" s="419" t="s">
        <v>31</v>
      </c>
      <c r="B9" s="433" t="s">
        <v>470</v>
      </c>
      <c r="C9" s="569" t="s">
        <v>158</v>
      </c>
      <c r="D9" s="673" t="s">
        <v>54</v>
      </c>
      <c r="E9" s="569" t="s">
        <v>158</v>
      </c>
      <c r="F9" s="673" t="s">
        <v>54</v>
      </c>
      <c r="G9" s="569" t="s">
        <v>158</v>
      </c>
      <c r="H9" s="673" t="s">
        <v>54</v>
      </c>
      <c r="I9" s="419"/>
      <c r="J9" s="419" t="s">
        <v>31</v>
      </c>
      <c r="K9" s="433" t="s">
        <v>470</v>
      </c>
      <c r="L9" s="569" t="s">
        <v>158</v>
      </c>
      <c r="M9" s="673" t="s">
        <v>54</v>
      </c>
      <c r="N9" s="569" t="s">
        <v>158</v>
      </c>
      <c r="O9" s="673" t="s">
        <v>54</v>
      </c>
      <c r="P9" s="569" t="s">
        <v>158</v>
      </c>
      <c r="Q9" s="673" t="s">
        <v>54</v>
      </c>
      <c r="R9" s="569" t="s">
        <v>158</v>
      </c>
      <c r="S9" s="673" t="s">
        <v>54</v>
      </c>
      <c r="T9" s="421"/>
      <c r="U9" s="421"/>
      <c r="V9" s="433" t="s">
        <v>470</v>
      </c>
      <c r="W9" s="569" t="s">
        <v>158</v>
      </c>
      <c r="X9" s="673" t="s">
        <v>54</v>
      </c>
      <c r="Y9" s="569" t="s">
        <v>158</v>
      </c>
      <c r="Z9" s="673" t="s">
        <v>54</v>
      </c>
      <c r="AA9" s="569" t="s">
        <v>158</v>
      </c>
      <c r="AB9" s="673" t="s">
        <v>54</v>
      </c>
      <c r="AC9" s="569" t="s">
        <v>158</v>
      </c>
      <c r="AD9" s="673" t="s">
        <v>54</v>
      </c>
      <c r="AE9" s="569" t="s">
        <v>158</v>
      </c>
      <c r="AF9" s="673" t="s">
        <v>54</v>
      </c>
      <c r="AG9" s="421"/>
      <c r="AH9" s="423"/>
      <c r="AI9" s="433" t="s">
        <v>470</v>
      </c>
      <c r="AJ9" s="569" t="s">
        <v>158</v>
      </c>
      <c r="AK9" s="673" t="s">
        <v>54</v>
      </c>
      <c r="AL9" s="569" t="s">
        <v>158</v>
      </c>
      <c r="AM9" s="673" t="s">
        <v>54</v>
      </c>
      <c r="AN9" s="569" t="s">
        <v>158</v>
      </c>
      <c r="AO9" s="673" t="s">
        <v>54</v>
      </c>
      <c r="AP9" s="569" t="s">
        <v>158</v>
      </c>
      <c r="AQ9" s="673" t="s">
        <v>54</v>
      </c>
      <c r="AR9" s="569" t="s">
        <v>158</v>
      </c>
      <c r="AS9" s="673" t="s">
        <v>54</v>
      </c>
      <c r="AT9" s="423"/>
      <c r="AU9" s="769" t="s">
        <v>813</v>
      </c>
      <c r="AV9" s="447" t="s">
        <v>506</v>
      </c>
      <c r="AW9" s="683" t="s">
        <v>54</v>
      </c>
      <c r="AX9" s="447" t="s">
        <v>506</v>
      </c>
      <c r="AY9" s="683" t="s">
        <v>54</v>
      </c>
      <c r="AZ9" s="447" t="s">
        <v>506</v>
      </c>
      <c r="BA9" s="683" t="s">
        <v>54</v>
      </c>
      <c r="BB9" s="447" t="s">
        <v>506</v>
      </c>
      <c r="BC9" s="683" t="s">
        <v>54</v>
      </c>
      <c r="BD9" s="423"/>
    </row>
    <row r="10" spans="1:57" ht="22.5">
      <c r="A10" s="419"/>
      <c r="B10" s="774" t="s">
        <v>471</v>
      </c>
      <c r="C10" s="569" t="s">
        <v>158</v>
      </c>
      <c r="D10" s="673" t="s">
        <v>54</v>
      </c>
      <c r="E10" s="569" t="s">
        <v>158</v>
      </c>
      <c r="F10" s="673" t="s">
        <v>54</v>
      </c>
      <c r="G10" s="569" t="s">
        <v>158</v>
      </c>
      <c r="H10" s="673" t="s">
        <v>54</v>
      </c>
      <c r="I10" s="419"/>
      <c r="J10" s="419"/>
      <c r="K10" s="774" t="s">
        <v>471</v>
      </c>
      <c r="L10" s="569" t="s">
        <v>158</v>
      </c>
      <c r="M10" s="673" t="s">
        <v>54</v>
      </c>
      <c r="N10" s="569"/>
      <c r="O10" s="673"/>
      <c r="P10" s="569" t="s">
        <v>158</v>
      </c>
      <c r="Q10" s="673" t="s">
        <v>54</v>
      </c>
      <c r="R10" s="569" t="s">
        <v>1399</v>
      </c>
      <c r="S10" s="673">
        <v>145</v>
      </c>
      <c r="T10" s="421"/>
      <c r="U10" s="421"/>
      <c r="V10" s="774" t="s">
        <v>471</v>
      </c>
      <c r="W10" s="569" t="s">
        <v>158</v>
      </c>
      <c r="X10" s="673" t="s">
        <v>54</v>
      </c>
      <c r="Y10" s="569" t="s">
        <v>158</v>
      </c>
      <c r="Z10" s="673" t="s">
        <v>54</v>
      </c>
      <c r="AA10" s="569" t="s">
        <v>1399</v>
      </c>
      <c r="AB10" s="673">
        <v>145</v>
      </c>
      <c r="AC10" s="569" t="s">
        <v>158</v>
      </c>
      <c r="AD10" s="673" t="s">
        <v>54</v>
      </c>
      <c r="AE10" s="569" t="s">
        <v>1399</v>
      </c>
      <c r="AF10" s="673">
        <v>145</v>
      </c>
      <c r="AG10" s="421"/>
      <c r="AH10" s="423"/>
      <c r="AI10" s="774" t="s">
        <v>471</v>
      </c>
      <c r="AJ10" s="569" t="s">
        <v>158</v>
      </c>
      <c r="AK10" s="673" t="s">
        <v>54</v>
      </c>
      <c r="AL10" s="569" t="s">
        <v>158</v>
      </c>
      <c r="AM10" s="673" t="s">
        <v>54</v>
      </c>
      <c r="AN10" s="569" t="s">
        <v>1399</v>
      </c>
      <c r="AO10" s="673">
        <v>145</v>
      </c>
      <c r="AP10" s="569" t="s">
        <v>1399</v>
      </c>
      <c r="AQ10" s="673">
        <v>145</v>
      </c>
      <c r="AR10" s="569" t="s">
        <v>1399</v>
      </c>
      <c r="AS10" s="673">
        <v>145</v>
      </c>
      <c r="AT10" s="423"/>
      <c r="AU10" s="770"/>
      <c r="AV10" s="447" t="s">
        <v>506</v>
      </c>
      <c r="AW10" s="683" t="s">
        <v>54</v>
      </c>
      <c r="AX10" s="447" t="s">
        <v>506</v>
      </c>
      <c r="AY10" s="683" t="s">
        <v>54</v>
      </c>
      <c r="AZ10" s="447" t="s">
        <v>506</v>
      </c>
      <c r="BA10" s="683" t="s">
        <v>54</v>
      </c>
      <c r="BB10" s="447" t="s">
        <v>506</v>
      </c>
      <c r="BC10" s="683" t="s">
        <v>54</v>
      </c>
      <c r="BD10" s="423"/>
    </row>
    <row r="11" spans="1:57" ht="21">
      <c r="A11" s="419"/>
      <c r="B11" s="775"/>
      <c r="C11" s="569" t="s">
        <v>158</v>
      </c>
      <c r="D11" s="673" t="s">
        <v>54</v>
      </c>
      <c r="E11" s="569" t="s">
        <v>158</v>
      </c>
      <c r="F11" s="673" t="s">
        <v>54</v>
      </c>
      <c r="G11" s="569" t="s">
        <v>158</v>
      </c>
      <c r="H11" s="673" t="s">
        <v>54</v>
      </c>
      <c r="I11" s="419"/>
      <c r="J11" s="419"/>
      <c r="K11" s="775"/>
      <c r="L11" s="569" t="s">
        <v>158</v>
      </c>
      <c r="M11" s="673" t="s">
        <v>54</v>
      </c>
      <c r="N11" s="569" t="s">
        <v>158</v>
      </c>
      <c r="O11" s="673" t="s">
        <v>54</v>
      </c>
      <c r="P11" s="569" t="s">
        <v>158</v>
      </c>
      <c r="Q11" s="673" t="s">
        <v>54</v>
      </c>
      <c r="R11" s="569" t="s">
        <v>158</v>
      </c>
      <c r="S11" s="673" t="s">
        <v>54</v>
      </c>
      <c r="T11" s="421"/>
      <c r="U11" s="421"/>
      <c r="V11" s="775"/>
      <c r="W11" s="569" t="s">
        <v>158</v>
      </c>
      <c r="X11" s="673" t="s">
        <v>54</v>
      </c>
      <c r="Y11" s="569" t="s">
        <v>158</v>
      </c>
      <c r="Z11" s="673" t="s">
        <v>54</v>
      </c>
      <c r="AA11" s="569" t="s">
        <v>158</v>
      </c>
      <c r="AB11" s="673" t="s">
        <v>54</v>
      </c>
      <c r="AC11" s="569" t="s">
        <v>158</v>
      </c>
      <c r="AD11" s="673" t="s">
        <v>54</v>
      </c>
      <c r="AE11" s="569" t="s">
        <v>158</v>
      </c>
      <c r="AF11" s="673" t="s">
        <v>54</v>
      </c>
      <c r="AG11" s="421"/>
      <c r="AH11" s="423"/>
      <c r="AI11" s="775"/>
      <c r="AJ11" s="569" t="s">
        <v>158</v>
      </c>
      <c r="AK11" s="673" t="s">
        <v>54</v>
      </c>
      <c r="AL11" s="569" t="s">
        <v>158</v>
      </c>
      <c r="AM11" s="673" t="s">
        <v>54</v>
      </c>
      <c r="AN11" s="569" t="s">
        <v>158</v>
      </c>
      <c r="AO11" s="673" t="s">
        <v>54</v>
      </c>
      <c r="AP11" s="569" t="s">
        <v>158</v>
      </c>
      <c r="AQ11" s="673" t="s">
        <v>54</v>
      </c>
      <c r="AR11" s="569" t="s">
        <v>158</v>
      </c>
      <c r="AS11" s="673" t="s">
        <v>54</v>
      </c>
      <c r="AT11" s="423"/>
      <c r="AU11" s="770"/>
      <c r="AV11" s="447" t="s">
        <v>506</v>
      </c>
      <c r="AW11" s="683" t="s">
        <v>54</v>
      </c>
      <c r="AX11" s="447" t="s">
        <v>506</v>
      </c>
      <c r="AY11" s="683" t="s">
        <v>54</v>
      </c>
      <c r="AZ11" s="447" t="s">
        <v>506</v>
      </c>
      <c r="BA11" s="683" t="s">
        <v>54</v>
      </c>
      <c r="BB11" s="447" t="s">
        <v>506</v>
      </c>
      <c r="BC11" s="683" t="s">
        <v>54</v>
      </c>
      <c r="BD11" s="423"/>
    </row>
    <row r="12" spans="1:57" ht="21">
      <c r="A12" s="419" t="s">
        <v>31</v>
      </c>
      <c r="B12" s="784"/>
      <c r="C12" s="569" t="s">
        <v>158</v>
      </c>
      <c r="D12" s="673" t="s">
        <v>54</v>
      </c>
      <c r="E12" s="569" t="s">
        <v>158</v>
      </c>
      <c r="F12" s="673" t="s">
        <v>54</v>
      </c>
      <c r="G12" s="569" t="s">
        <v>158</v>
      </c>
      <c r="H12" s="673" t="s">
        <v>54</v>
      </c>
      <c r="I12" s="419"/>
      <c r="J12" s="419" t="s">
        <v>31</v>
      </c>
      <c r="K12" s="784"/>
      <c r="L12" s="569" t="s">
        <v>158</v>
      </c>
      <c r="M12" s="673" t="s">
        <v>54</v>
      </c>
      <c r="N12" s="569" t="s">
        <v>158</v>
      </c>
      <c r="O12" s="673" t="s">
        <v>54</v>
      </c>
      <c r="P12" s="569" t="s">
        <v>158</v>
      </c>
      <c r="Q12" s="673" t="s">
        <v>54</v>
      </c>
      <c r="R12" s="569" t="s">
        <v>158</v>
      </c>
      <c r="S12" s="673" t="s">
        <v>54</v>
      </c>
      <c r="T12" s="421"/>
      <c r="U12" s="421"/>
      <c r="V12" s="784"/>
      <c r="W12" s="569" t="s">
        <v>158</v>
      </c>
      <c r="X12" s="673" t="s">
        <v>54</v>
      </c>
      <c r="Y12" s="569" t="s">
        <v>158</v>
      </c>
      <c r="Z12" s="673" t="s">
        <v>54</v>
      </c>
      <c r="AA12" s="569" t="s">
        <v>158</v>
      </c>
      <c r="AB12" s="673" t="s">
        <v>54</v>
      </c>
      <c r="AC12" s="569" t="s">
        <v>158</v>
      </c>
      <c r="AD12" s="673" t="s">
        <v>54</v>
      </c>
      <c r="AE12" s="569" t="s">
        <v>158</v>
      </c>
      <c r="AF12" s="673" t="s">
        <v>54</v>
      </c>
      <c r="AG12" s="421"/>
      <c r="AH12" s="423"/>
      <c r="AI12" s="784"/>
      <c r="AJ12" s="569" t="s">
        <v>158</v>
      </c>
      <c r="AK12" s="673" t="s">
        <v>54</v>
      </c>
      <c r="AL12" s="569" t="s">
        <v>158</v>
      </c>
      <c r="AM12" s="673" t="s">
        <v>54</v>
      </c>
      <c r="AN12" s="569" t="s">
        <v>158</v>
      </c>
      <c r="AO12" s="673" t="s">
        <v>54</v>
      </c>
      <c r="AP12" s="569" t="s">
        <v>158</v>
      </c>
      <c r="AQ12" s="673" t="s">
        <v>54</v>
      </c>
      <c r="AR12" s="569" t="s">
        <v>158</v>
      </c>
      <c r="AS12" s="673" t="s">
        <v>54</v>
      </c>
      <c r="AT12" s="423"/>
      <c r="AU12" s="770"/>
      <c r="AV12" s="447" t="s">
        <v>506</v>
      </c>
      <c r="AW12" s="683" t="s">
        <v>54</v>
      </c>
      <c r="AX12" s="447" t="s">
        <v>506</v>
      </c>
      <c r="AY12" s="683" t="s">
        <v>54</v>
      </c>
      <c r="AZ12" s="447" t="s">
        <v>506</v>
      </c>
      <c r="BA12" s="683" t="s">
        <v>54</v>
      </c>
      <c r="BB12" s="447" t="s">
        <v>506</v>
      </c>
      <c r="BC12" s="683" t="s">
        <v>54</v>
      </c>
      <c r="BD12" s="423"/>
    </row>
    <row r="13" spans="1:57" ht="56.25">
      <c r="A13" s="419" t="s">
        <v>31</v>
      </c>
      <c r="B13" s="1070" t="s">
        <v>472</v>
      </c>
      <c r="C13" s="569" t="s">
        <v>1325</v>
      </c>
      <c r="D13" s="676">
        <v>389</v>
      </c>
      <c r="E13" s="569" t="s">
        <v>1215</v>
      </c>
      <c r="F13" s="673">
        <v>190</v>
      </c>
      <c r="G13" s="569" t="s">
        <v>1206</v>
      </c>
      <c r="H13" s="673">
        <v>599</v>
      </c>
      <c r="I13" s="419"/>
      <c r="J13" s="419" t="s">
        <v>31</v>
      </c>
      <c r="K13" s="1070" t="s">
        <v>472</v>
      </c>
      <c r="L13" s="569" t="s">
        <v>1325</v>
      </c>
      <c r="M13" s="676">
        <v>389</v>
      </c>
      <c r="N13" s="569" t="s">
        <v>1423</v>
      </c>
      <c r="O13" s="673">
        <v>2200</v>
      </c>
      <c r="P13" s="569" t="s">
        <v>1217</v>
      </c>
      <c r="Q13" s="673">
        <v>599</v>
      </c>
      <c r="R13" s="569" t="s">
        <v>1414</v>
      </c>
      <c r="S13" s="673">
        <v>2535</v>
      </c>
      <c r="T13" s="421"/>
      <c r="U13" s="421"/>
      <c r="V13" s="1070" t="s">
        <v>472</v>
      </c>
      <c r="W13" s="569" t="s">
        <v>1318</v>
      </c>
      <c r="X13" s="673">
        <v>599</v>
      </c>
      <c r="Y13" s="569" t="s">
        <v>1200</v>
      </c>
      <c r="Z13" s="673">
        <v>995</v>
      </c>
      <c r="AA13" s="569" t="s">
        <v>1411</v>
      </c>
      <c r="AB13" s="673">
        <v>1100</v>
      </c>
      <c r="AC13" s="569" t="s">
        <v>1195</v>
      </c>
      <c r="AD13" s="673">
        <v>599</v>
      </c>
      <c r="AE13" s="569" t="s">
        <v>1408</v>
      </c>
      <c r="AF13" s="673">
        <v>1950</v>
      </c>
      <c r="AG13" s="421"/>
      <c r="AH13" s="423"/>
      <c r="AI13" s="1074" t="s">
        <v>472</v>
      </c>
      <c r="AJ13" s="569" t="s">
        <v>1308</v>
      </c>
      <c r="AK13" s="673">
        <v>509</v>
      </c>
      <c r="AL13" s="569" t="s">
        <v>473</v>
      </c>
      <c r="AM13" s="673">
        <v>995</v>
      </c>
      <c r="AN13" s="569" t="s">
        <v>1404</v>
      </c>
      <c r="AO13" s="673">
        <v>1100</v>
      </c>
      <c r="AP13" s="569" t="s">
        <v>1400</v>
      </c>
      <c r="AQ13" s="673">
        <v>1750</v>
      </c>
      <c r="AR13" s="569" t="s">
        <v>1388</v>
      </c>
      <c r="AS13" s="673">
        <v>1750</v>
      </c>
      <c r="AT13" s="423"/>
      <c r="AU13" s="770"/>
      <c r="AV13" s="447" t="s">
        <v>506</v>
      </c>
      <c r="AW13" s="683" t="s">
        <v>54</v>
      </c>
      <c r="AX13" s="447" t="s">
        <v>506</v>
      </c>
      <c r="AY13" s="683" t="s">
        <v>54</v>
      </c>
      <c r="AZ13" s="447" t="s">
        <v>506</v>
      </c>
      <c r="BA13" s="683" t="s">
        <v>54</v>
      </c>
      <c r="BB13" s="447" t="s">
        <v>506</v>
      </c>
      <c r="BC13" s="683" t="s">
        <v>54</v>
      </c>
      <c r="BD13" s="423"/>
    </row>
    <row r="14" spans="1:57" ht="21">
      <c r="A14" s="419"/>
      <c r="B14" s="1071"/>
      <c r="C14" s="569" t="s">
        <v>158</v>
      </c>
      <c r="D14" s="673" t="s">
        <v>54</v>
      </c>
      <c r="E14" s="569" t="s">
        <v>158</v>
      </c>
      <c r="F14" s="673" t="s">
        <v>54</v>
      </c>
      <c r="G14" s="569" t="s">
        <v>158</v>
      </c>
      <c r="H14" s="673" t="s">
        <v>54</v>
      </c>
      <c r="I14" s="419"/>
      <c r="J14" s="419"/>
      <c r="K14" s="1071"/>
      <c r="L14" s="569"/>
      <c r="M14" s="676"/>
      <c r="N14" s="569"/>
      <c r="O14" s="673"/>
      <c r="P14" s="569"/>
      <c r="Q14" s="673"/>
      <c r="R14" s="569" t="s">
        <v>158</v>
      </c>
      <c r="S14" s="673" t="s">
        <v>54</v>
      </c>
      <c r="T14" s="421"/>
      <c r="U14" s="421"/>
      <c r="V14" s="1071"/>
      <c r="W14" s="569" t="s">
        <v>158</v>
      </c>
      <c r="X14" s="673" t="s">
        <v>54</v>
      </c>
      <c r="Y14" s="569" t="s">
        <v>158</v>
      </c>
      <c r="Z14" s="673" t="s">
        <v>54</v>
      </c>
      <c r="AA14" s="569" t="s">
        <v>158</v>
      </c>
      <c r="AB14" s="673" t="s">
        <v>54</v>
      </c>
      <c r="AC14" s="569" t="s">
        <v>158</v>
      </c>
      <c r="AD14" s="673" t="s">
        <v>54</v>
      </c>
      <c r="AE14" s="569" t="s">
        <v>158</v>
      </c>
      <c r="AF14" s="673" t="s">
        <v>54</v>
      </c>
      <c r="AG14" s="421"/>
      <c r="AH14" s="423"/>
      <c r="AI14" s="1075"/>
      <c r="AJ14" s="569" t="s">
        <v>158</v>
      </c>
      <c r="AK14" s="673" t="s">
        <v>54</v>
      </c>
      <c r="AL14" s="569" t="s">
        <v>158</v>
      </c>
      <c r="AM14" s="673" t="s">
        <v>54</v>
      </c>
      <c r="AN14" s="569" t="s">
        <v>158</v>
      </c>
      <c r="AO14" s="673" t="s">
        <v>54</v>
      </c>
      <c r="AP14" s="569" t="s">
        <v>158</v>
      </c>
      <c r="AQ14" s="673" t="s">
        <v>54</v>
      </c>
      <c r="AR14" s="569" t="s">
        <v>158</v>
      </c>
      <c r="AS14" s="673" t="s">
        <v>54</v>
      </c>
      <c r="AT14" s="423"/>
      <c r="AU14" s="770"/>
      <c r="AV14" s="447"/>
      <c r="AW14" s="683"/>
      <c r="AX14" s="447"/>
      <c r="AY14" s="683"/>
      <c r="AZ14" s="447"/>
      <c r="BA14" s="683"/>
      <c r="BB14" s="447"/>
      <c r="BC14" s="683"/>
      <c r="BD14" s="423"/>
    </row>
    <row r="15" spans="1:57" ht="21">
      <c r="A15" s="419" t="s">
        <v>31</v>
      </c>
      <c r="B15" s="665" t="s">
        <v>474</v>
      </c>
      <c r="C15" s="569" t="s">
        <v>158</v>
      </c>
      <c r="D15" s="673" t="s">
        <v>54</v>
      </c>
      <c r="E15" s="569" t="s">
        <v>158</v>
      </c>
      <c r="F15" s="673" t="s">
        <v>54</v>
      </c>
      <c r="G15" s="569" t="s">
        <v>158</v>
      </c>
      <c r="H15" s="673" t="s">
        <v>54</v>
      </c>
      <c r="I15" s="419"/>
      <c r="J15" s="419" t="s">
        <v>31</v>
      </c>
      <c r="K15" s="665" t="s">
        <v>474</v>
      </c>
      <c r="L15" s="569" t="s">
        <v>158</v>
      </c>
      <c r="M15" s="673" t="s">
        <v>54</v>
      </c>
      <c r="N15" s="569" t="s">
        <v>158</v>
      </c>
      <c r="O15" s="673">
        <v>0</v>
      </c>
      <c r="P15" s="569" t="s">
        <v>158</v>
      </c>
      <c r="Q15" s="673" t="s">
        <v>54</v>
      </c>
      <c r="R15" s="569" t="s">
        <v>158</v>
      </c>
      <c r="S15" s="673" t="s">
        <v>54</v>
      </c>
      <c r="T15" s="421"/>
      <c r="U15" s="421"/>
      <c r="V15" s="665" t="s">
        <v>474</v>
      </c>
      <c r="W15" s="569" t="s">
        <v>158</v>
      </c>
      <c r="X15" s="673" t="s">
        <v>54</v>
      </c>
      <c r="Y15" s="569" t="s">
        <v>158</v>
      </c>
      <c r="Z15" s="673" t="s">
        <v>54</v>
      </c>
      <c r="AA15" s="569" t="s">
        <v>158</v>
      </c>
      <c r="AB15" s="673" t="s">
        <v>54</v>
      </c>
      <c r="AC15" s="569" t="s">
        <v>158</v>
      </c>
      <c r="AD15" s="673" t="s">
        <v>54</v>
      </c>
      <c r="AE15" s="569" t="s">
        <v>158</v>
      </c>
      <c r="AF15" s="673" t="s">
        <v>54</v>
      </c>
      <c r="AG15" s="421"/>
      <c r="AH15" s="423"/>
      <c r="AI15" s="665" t="s">
        <v>474</v>
      </c>
      <c r="AJ15" s="569" t="s">
        <v>158</v>
      </c>
      <c r="AK15" s="673" t="s">
        <v>54</v>
      </c>
      <c r="AL15" s="569" t="s">
        <v>158</v>
      </c>
      <c r="AM15" s="673" t="s">
        <v>54</v>
      </c>
      <c r="AN15" s="569" t="s">
        <v>158</v>
      </c>
      <c r="AO15" s="673" t="s">
        <v>54</v>
      </c>
      <c r="AP15" s="569" t="s">
        <v>158</v>
      </c>
      <c r="AQ15" s="673" t="s">
        <v>54</v>
      </c>
      <c r="AR15" s="569" t="s">
        <v>158</v>
      </c>
      <c r="AS15" s="673" t="s">
        <v>54</v>
      </c>
      <c r="AT15" s="423"/>
      <c r="AU15" s="770"/>
      <c r="AV15" s="447" t="s">
        <v>506</v>
      </c>
      <c r="AW15" s="683" t="s">
        <v>54</v>
      </c>
      <c r="AX15" s="447" t="s">
        <v>506</v>
      </c>
      <c r="AY15" s="683" t="s">
        <v>54</v>
      </c>
      <c r="AZ15" s="447" t="s">
        <v>506</v>
      </c>
      <c r="BA15" s="683" t="s">
        <v>54</v>
      </c>
      <c r="BB15" s="447" t="s">
        <v>506</v>
      </c>
      <c r="BC15" s="683" t="s">
        <v>54</v>
      </c>
      <c r="BD15" s="423"/>
    </row>
    <row r="16" spans="1:57" ht="56.25">
      <c r="A16" s="419" t="s">
        <v>31</v>
      </c>
      <c r="B16" s="761" t="s">
        <v>475</v>
      </c>
      <c r="C16" s="569" t="s">
        <v>1326</v>
      </c>
      <c r="D16" s="676">
        <v>263</v>
      </c>
      <c r="E16" s="569" t="s">
        <v>158</v>
      </c>
      <c r="F16" s="673" t="s">
        <v>54</v>
      </c>
      <c r="G16" s="569" t="s">
        <v>158</v>
      </c>
      <c r="H16" s="673"/>
      <c r="I16" s="419"/>
      <c r="J16" s="419" t="s">
        <v>31</v>
      </c>
      <c r="K16" s="761" t="s">
        <v>475</v>
      </c>
      <c r="L16" s="569" t="s">
        <v>1326</v>
      </c>
      <c r="M16" s="676">
        <v>263</v>
      </c>
      <c r="N16" s="569"/>
      <c r="O16" s="673"/>
      <c r="P16" s="569"/>
      <c r="Q16" s="673"/>
      <c r="R16" s="569" t="s">
        <v>1389</v>
      </c>
      <c r="S16" s="673">
        <v>826</v>
      </c>
      <c r="T16" s="421"/>
      <c r="U16" s="421"/>
      <c r="V16" s="761" t="s">
        <v>475</v>
      </c>
      <c r="W16" s="569" t="s">
        <v>1309</v>
      </c>
      <c r="X16" s="673">
        <v>236</v>
      </c>
      <c r="Y16" s="569"/>
      <c r="Z16" s="673"/>
      <c r="AA16" s="569" t="s">
        <v>1389</v>
      </c>
      <c r="AB16" s="673">
        <v>826</v>
      </c>
      <c r="AC16" s="569" t="s">
        <v>158</v>
      </c>
      <c r="AD16" s="673" t="s">
        <v>54</v>
      </c>
      <c r="AE16" s="569" t="s">
        <v>1389</v>
      </c>
      <c r="AF16" s="673">
        <v>826</v>
      </c>
      <c r="AG16" s="421"/>
      <c r="AH16" s="423"/>
      <c r="AI16" s="761" t="s">
        <v>475</v>
      </c>
      <c r="AJ16" s="569" t="s">
        <v>1309</v>
      </c>
      <c r="AK16" s="673">
        <v>236</v>
      </c>
      <c r="AL16" s="569" t="s">
        <v>158</v>
      </c>
      <c r="AM16" s="673" t="s">
        <v>54</v>
      </c>
      <c r="AN16" s="569" t="s">
        <v>1389</v>
      </c>
      <c r="AO16" s="673">
        <v>826</v>
      </c>
      <c r="AP16" s="569" t="s">
        <v>1389</v>
      </c>
      <c r="AQ16" s="673">
        <v>826</v>
      </c>
      <c r="AR16" s="569" t="s">
        <v>1389</v>
      </c>
      <c r="AS16" s="673">
        <v>826</v>
      </c>
      <c r="AT16" s="423"/>
      <c r="AU16" s="770"/>
      <c r="AV16" s="447" t="s">
        <v>506</v>
      </c>
      <c r="AW16" s="683" t="s">
        <v>54</v>
      </c>
      <c r="AX16" s="447" t="s">
        <v>506</v>
      </c>
      <c r="AY16" s="683" t="s">
        <v>54</v>
      </c>
      <c r="AZ16" s="447" t="s">
        <v>506</v>
      </c>
      <c r="BA16" s="683" t="s">
        <v>54</v>
      </c>
      <c r="BB16" s="447" t="s">
        <v>506</v>
      </c>
      <c r="BC16" s="683" t="s">
        <v>54</v>
      </c>
      <c r="BD16" s="423"/>
    </row>
    <row r="17" spans="1:56" ht="21">
      <c r="A17" s="419" t="s">
        <v>31</v>
      </c>
      <c r="B17" s="762"/>
      <c r="C17" s="569" t="s">
        <v>158</v>
      </c>
      <c r="D17" s="673" t="s">
        <v>54</v>
      </c>
      <c r="E17" s="569" t="s">
        <v>158</v>
      </c>
      <c r="F17" s="673" t="s">
        <v>54</v>
      </c>
      <c r="G17" s="569" t="s">
        <v>158</v>
      </c>
      <c r="H17" s="673" t="s">
        <v>54</v>
      </c>
      <c r="I17" s="419"/>
      <c r="J17" s="419" t="s">
        <v>31</v>
      </c>
      <c r="K17" s="762"/>
      <c r="L17" s="569" t="s">
        <v>158</v>
      </c>
      <c r="M17" s="673" t="s">
        <v>54</v>
      </c>
      <c r="N17" s="569" t="s">
        <v>158</v>
      </c>
      <c r="O17" s="673" t="s">
        <v>54</v>
      </c>
      <c r="P17" s="569" t="s">
        <v>158</v>
      </c>
      <c r="Q17" s="673" t="s">
        <v>54</v>
      </c>
      <c r="R17" s="569" t="s">
        <v>158</v>
      </c>
      <c r="S17" s="673" t="s">
        <v>54</v>
      </c>
      <c r="T17" s="421"/>
      <c r="U17" s="421"/>
      <c r="V17" s="762"/>
      <c r="W17" s="569" t="s">
        <v>158</v>
      </c>
      <c r="X17" s="673" t="s">
        <v>54</v>
      </c>
      <c r="Y17" s="569"/>
      <c r="Z17" s="673"/>
      <c r="AA17" s="569" t="s">
        <v>158</v>
      </c>
      <c r="AB17" s="673" t="s">
        <v>54</v>
      </c>
      <c r="AC17" s="569" t="s">
        <v>158</v>
      </c>
      <c r="AD17" s="673" t="s">
        <v>54</v>
      </c>
      <c r="AE17" s="569" t="s">
        <v>158</v>
      </c>
      <c r="AF17" s="673" t="s">
        <v>54</v>
      </c>
      <c r="AG17" s="421"/>
      <c r="AH17" s="423"/>
      <c r="AI17" s="762"/>
      <c r="AJ17" s="569" t="s">
        <v>158</v>
      </c>
      <c r="AK17" s="673" t="s">
        <v>54</v>
      </c>
      <c r="AL17" s="569" t="s">
        <v>158</v>
      </c>
      <c r="AM17" s="673" t="s">
        <v>54</v>
      </c>
      <c r="AN17" s="569" t="s">
        <v>158</v>
      </c>
      <c r="AO17" s="673" t="s">
        <v>54</v>
      </c>
      <c r="AP17" s="569" t="s">
        <v>158</v>
      </c>
      <c r="AQ17" s="673" t="s">
        <v>54</v>
      </c>
      <c r="AR17" s="569" t="s">
        <v>158</v>
      </c>
      <c r="AS17" s="673" t="s">
        <v>54</v>
      </c>
      <c r="AT17" s="423"/>
      <c r="AU17" s="770"/>
      <c r="AV17" s="447" t="s">
        <v>506</v>
      </c>
      <c r="AW17" s="683" t="s">
        <v>54</v>
      </c>
      <c r="AX17" s="447" t="s">
        <v>506</v>
      </c>
      <c r="AY17" s="683" t="s">
        <v>54</v>
      </c>
      <c r="AZ17" s="447" t="s">
        <v>506</v>
      </c>
      <c r="BA17" s="683" t="s">
        <v>54</v>
      </c>
      <c r="BB17" s="447" t="s">
        <v>506</v>
      </c>
      <c r="BC17" s="683" t="s">
        <v>54</v>
      </c>
      <c r="BD17" s="423"/>
    </row>
    <row r="18" spans="1:56" ht="28.5" customHeight="1">
      <c r="A18" s="419" t="s">
        <v>31</v>
      </c>
      <c r="B18" s="766" t="s">
        <v>476</v>
      </c>
      <c r="C18" s="569" t="s">
        <v>1327</v>
      </c>
      <c r="D18" s="676">
        <v>125</v>
      </c>
      <c r="E18" s="569" t="s">
        <v>1213</v>
      </c>
      <c r="F18" s="676">
        <v>125</v>
      </c>
      <c r="G18" s="569" t="s">
        <v>1207</v>
      </c>
      <c r="H18" s="676">
        <v>125</v>
      </c>
      <c r="I18" s="419"/>
      <c r="J18" s="419" t="s">
        <v>31</v>
      </c>
      <c r="K18" s="766" t="s">
        <v>476</v>
      </c>
      <c r="L18" s="569" t="s">
        <v>1330</v>
      </c>
      <c r="M18" s="676">
        <v>125</v>
      </c>
      <c r="N18" s="569" t="s">
        <v>1419</v>
      </c>
      <c r="O18" s="676">
        <v>125</v>
      </c>
      <c r="P18" s="569" t="s">
        <v>1207</v>
      </c>
      <c r="Q18" s="676">
        <v>125</v>
      </c>
      <c r="R18" s="569" t="s">
        <v>1415</v>
      </c>
      <c r="S18" s="673">
        <v>125</v>
      </c>
      <c r="T18" s="421"/>
      <c r="U18" s="421"/>
      <c r="V18" s="766" t="s">
        <v>476</v>
      </c>
      <c r="W18" s="569" t="s">
        <v>1319</v>
      </c>
      <c r="X18" s="676">
        <v>125</v>
      </c>
      <c r="Y18" s="569" t="s">
        <v>1201</v>
      </c>
      <c r="Z18" s="676">
        <v>125</v>
      </c>
      <c r="AA18" s="569" t="s">
        <v>1412</v>
      </c>
      <c r="AB18" s="673">
        <v>125</v>
      </c>
      <c r="AC18" s="569" t="s">
        <v>477</v>
      </c>
      <c r="AD18" s="676">
        <v>125</v>
      </c>
      <c r="AE18" s="569" t="s">
        <v>1409</v>
      </c>
      <c r="AF18" s="673">
        <v>125</v>
      </c>
      <c r="AG18" s="421"/>
      <c r="AH18" s="423"/>
      <c r="AI18" s="1072" t="s">
        <v>476</v>
      </c>
      <c r="AJ18" s="569" t="s">
        <v>1310</v>
      </c>
      <c r="AK18" s="676">
        <v>125</v>
      </c>
      <c r="AL18" s="569" t="s">
        <v>477</v>
      </c>
      <c r="AM18" s="676">
        <v>125</v>
      </c>
      <c r="AN18" s="569" t="s">
        <v>1405</v>
      </c>
      <c r="AO18" s="673">
        <v>125</v>
      </c>
      <c r="AP18" s="569" t="s">
        <v>1390</v>
      </c>
      <c r="AQ18" s="673">
        <v>125</v>
      </c>
      <c r="AR18" s="569" t="s">
        <v>1390</v>
      </c>
      <c r="AS18" s="673">
        <v>125</v>
      </c>
      <c r="AT18" s="423"/>
      <c r="AU18" s="770"/>
      <c r="AV18" s="447" t="s">
        <v>506</v>
      </c>
      <c r="AW18" s="683" t="s">
        <v>54</v>
      </c>
      <c r="AX18" s="447" t="s">
        <v>506</v>
      </c>
      <c r="AY18" s="683" t="s">
        <v>54</v>
      </c>
      <c r="AZ18" s="447" t="s">
        <v>506</v>
      </c>
      <c r="BA18" s="683" t="s">
        <v>54</v>
      </c>
      <c r="BB18" s="447" t="s">
        <v>506</v>
      </c>
      <c r="BC18" s="683" t="s">
        <v>54</v>
      </c>
      <c r="BD18" s="423"/>
    </row>
    <row r="19" spans="1:56" ht="21">
      <c r="A19" s="419"/>
      <c r="B19" s="768"/>
      <c r="C19" s="569" t="s">
        <v>158</v>
      </c>
      <c r="D19" s="673" t="s">
        <v>54</v>
      </c>
      <c r="E19" s="569" t="s">
        <v>158</v>
      </c>
      <c r="F19" s="673" t="s">
        <v>54</v>
      </c>
      <c r="G19" s="569" t="s">
        <v>158</v>
      </c>
      <c r="H19" s="673" t="s">
        <v>54</v>
      </c>
      <c r="I19" s="419"/>
      <c r="J19" s="419"/>
      <c r="K19" s="768"/>
      <c r="L19" s="569" t="s">
        <v>158</v>
      </c>
      <c r="M19" s="673" t="s">
        <v>54</v>
      </c>
      <c r="N19" s="569" t="s">
        <v>158</v>
      </c>
      <c r="O19" s="673" t="s">
        <v>54</v>
      </c>
      <c r="P19" s="569" t="s">
        <v>158</v>
      </c>
      <c r="Q19" s="673" t="s">
        <v>54</v>
      </c>
      <c r="R19" s="569" t="s">
        <v>158</v>
      </c>
      <c r="S19" s="673" t="s">
        <v>54</v>
      </c>
      <c r="T19" s="421"/>
      <c r="U19" s="421"/>
      <c r="V19" s="768"/>
      <c r="W19" s="569" t="s">
        <v>158</v>
      </c>
      <c r="X19" s="673" t="s">
        <v>54</v>
      </c>
      <c r="Y19" s="569" t="s">
        <v>158</v>
      </c>
      <c r="Z19" s="673" t="s">
        <v>54</v>
      </c>
      <c r="AA19" s="569" t="s">
        <v>158</v>
      </c>
      <c r="AB19" s="673" t="s">
        <v>54</v>
      </c>
      <c r="AC19" s="569" t="s">
        <v>158</v>
      </c>
      <c r="AD19" s="673" t="s">
        <v>54</v>
      </c>
      <c r="AE19" s="569" t="s">
        <v>158</v>
      </c>
      <c r="AF19" s="673" t="s">
        <v>54</v>
      </c>
      <c r="AG19" s="421"/>
      <c r="AH19" s="423"/>
      <c r="AI19" s="1073"/>
      <c r="AJ19" s="569" t="s">
        <v>158</v>
      </c>
      <c r="AK19" s="673" t="s">
        <v>54</v>
      </c>
      <c r="AL19" s="569" t="s">
        <v>158</v>
      </c>
      <c r="AM19" s="673" t="s">
        <v>54</v>
      </c>
      <c r="AN19" s="569" t="s">
        <v>158</v>
      </c>
      <c r="AO19" s="673" t="s">
        <v>54</v>
      </c>
      <c r="AP19" s="569" t="s">
        <v>158</v>
      </c>
      <c r="AQ19" s="673" t="s">
        <v>54</v>
      </c>
      <c r="AR19" s="569" t="s">
        <v>158</v>
      </c>
      <c r="AS19" s="673" t="s">
        <v>54</v>
      </c>
      <c r="AT19" s="423"/>
      <c r="AU19" s="783"/>
      <c r="AV19" s="447"/>
      <c r="AW19" s="683"/>
      <c r="AX19" s="447"/>
      <c r="AY19" s="683"/>
      <c r="AZ19" s="447"/>
      <c r="BA19" s="683"/>
      <c r="BB19" s="447"/>
      <c r="BC19" s="683"/>
      <c r="BD19" s="423"/>
    </row>
    <row r="20" spans="1:56" ht="45">
      <c r="A20" s="419" t="s">
        <v>31</v>
      </c>
      <c r="B20" s="774" t="s">
        <v>478</v>
      </c>
      <c r="C20" s="569" t="s">
        <v>1320</v>
      </c>
      <c r="D20" s="676">
        <v>209</v>
      </c>
      <c r="E20" s="569" t="s">
        <v>158</v>
      </c>
      <c r="F20" s="673" t="s">
        <v>54</v>
      </c>
      <c r="G20" s="569" t="s">
        <v>1208</v>
      </c>
      <c r="H20" s="673">
        <v>209</v>
      </c>
      <c r="I20" s="419"/>
      <c r="J20" s="419" t="s">
        <v>31</v>
      </c>
      <c r="K20" s="774" t="s">
        <v>478</v>
      </c>
      <c r="L20" s="569" t="s">
        <v>1320</v>
      </c>
      <c r="M20" s="676">
        <v>209</v>
      </c>
      <c r="N20" s="569" t="s">
        <v>158</v>
      </c>
      <c r="O20" s="673" t="s">
        <v>54</v>
      </c>
      <c r="P20" s="569" t="s">
        <v>1208</v>
      </c>
      <c r="Q20" s="673">
        <v>209</v>
      </c>
      <c r="R20" s="569" t="s">
        <v>158</v>
      </c>
      <c r="S20" s="673" t="s">
        <v>54</v>
      </c>
      <c r="T20" s="421"/>
      <c r="U20" s="421"/>
      <c r="V20" s="774" t="s">
        <v>478</v>
      </c>
      <c r="W20" s="569" t="s">
        <v>1320</v>
      </c>
      <c r="X20" s="673">
        <v>209</v>
      </c>
      <c r="Y20" s="569" t="s">
        <v>1202</v>
      </c>
      <c r="Z20" s="673">
        <v>209</v>
      </c>
      <c r="AA20" s="569" t="s">
        <v>158</v>
      </c>
      <c r="AB20" s="673" t="s">
        <v>54</v>
      </c>
      <c r="AC20" s="569" t="s">
        <v>1196</v>
      </c>
      <c r="AD20" s="673">
        <v>209</v>
      </c>
      <c r="AE20" s="569" t="s">
        <v>158</v>
      </c>
      <c r="AF20" s="673" t="s">
        <v>54</v>
      </c>
      <c r="AG20" s="421"/>
      <c r="AH20" s="423"/>
      <c r="AI20" s="774" t="s">
        <v>478</v>
      </c>
      <c r="AJ20" s="569" t="s">
        <v>1311</v>
      </c>
      <c r="AK20" s="673">
        <v>263</v>
      </c>
      <c r="AL20" s="569" t="s">
        <v>502</v>
      </c>
      <c r="AM20" s="673">
        <v>263</v>
      </c>
      <c r="AN20" s="569" t="s">
        <v>158</v>
      </c>
      <c r="AO20" s="673" t="s">
        <v>54</v>
      </c>
      <c r="AP20" s="569" t="s">
        <v>158</v>
      </c>
      <c r="AQ20" s="673" t="s">
        <v>54</v>
      </c>
      <c r="AR20" s="569" t="s">
        <v>158</v>
      </c>
      <c r="AS20" s="673" t="s">
        <v>54</v>
      </c>
      <c r="AT20" s="423"/>
      <c r="AU20" s="771" t="s">
        <v>814</v>
      </c>
      <c r="AV20" s="447" t="s">
        <v>506</v>
      </c>
      <c r="AW20" s="683" t="s">
        <v>54</v>
      </c>
      <c r="AX20" s="447" t="s">
        <v>506</v>
      </c>
      <c r="AY20" s="683" t="s">
        <v>54</v>
      </c>
      <c r="AZ20" s="447" t="s">
        <v>506</v>
      </c>
      <c r="BA20" s="683" t="s">
        <v>54</v>
      </c>
      <c r="BB20" s="447" t="s">
        <v>506</v>
      </c>
      <c r="BC20" s="683" t="s">
        <v>54</v>
      </c>
      <c r="BD20" s="423"/>
    </row>
    <row r="21" spans="1:56" ht="45">
      <c r="A21" s="419"/>
      <c r="B21" s="775"/>
      <c r="C21" s="569"/>
      <c r="D21" s="676"/>
      <c r="E21" s="569"/>
      <c r="F21" s="673"/>
      <c r="G21" s="569"/>
      <c r="H21" s="673"/>
      <c r="I21" s="419"/>
      <c r="J21" s="419"/>
      <c r="K21" s="775"/>
      <c r="L21" s="569"/>
      <c r="M21" s="676"/>
      <c r="N21" s="569"/>
      <c r="O21" s="673"/>
      <c r="P21" s="569"/>
      <c r="Q21" s="673"/>
      <c r="R21" s="569"/>
      <c r="S21" s="673"/>
      <c r="T21" s="421"/>
      <c r="U21" s="421"/>
      <c r="V21" s="775"/>
      <c r="W21" s="569" t="s">
        <v>158</v>
      </c>
      <c r="X21" s="673" t="s">
        <v>54</v>
      </c>
      <c r="Y21" s="569" t="s">
        <v>1366</v>
      </c>
      <c r="Z21" s="673">
        <v>300</v>
      </c>
      <c r="AA21" s="569" t="s">
        <v>158</v>
      </c>
      <c r="AB21" s="673" t="s">
        <v>54</v>
      </c>
      <c r="AC21" s="569" t="s">
        <v>1366</v>
      </c>
      <c r="AD21" s="673">
        <v>300</v>
      </c>
      <c r="AE21" s="569" t="s">
        <v>158</v>
      </c>
      <c r="AF21" s="673" t="s">
        <v>54</v>
      </c>
      <c r="AG21" s="421"/>
      <c r="AH21" s="423"/>
      <c r="AI21" s="775"/>
      <c r="AJ21" s="569" t="s">
        <v>1312</v>
      </c>
      <c r="AK21" s="673">
        <v>235</v>
      </c>
      <c r="AL21" s="569" t="s">
        <v>479</v>
      </c>
      <c r="AM21" s="673">
        <v>235</v>
      </c>
      <c r="AN21" s="569" t="s">
        <v>158</v>
      </c>
      <c r="AO21" s="673" t="s">
        <v>54</v>
      </c>
      <c r="AP21" s="569" t="s">
        <v>158</v>
      </c>
      <c r="AQ21" s="673" t="s">
        <v>54</v>
      </c>
      <c r="AR21" s="569" t="s">
        <v>158</v>
      </c>
      <c r="AS21" s="673" t="s">
        <v>54</v>
      </c>
      <c r="AT21" s="423"/>
      <c r="AU21" s="772"/>
      <c r="AV21" s="447"/>
      <c r="AW21" s="683"/>
      <c r="AX21" s="447"/>
      <c r="AY21" s="683"/>
      <c r="AZ21" s="447"/>
      <c r="BA21" s="683"/>
      <c r="BB21" s="447"/>
      <c r="BC21" s="683"/>
      <c r="BD21" s="423"/>
    </row>
    <row r="22" spans="1:56" ht="21">
      <c r="A22" s="419" t="s">
        <v>31</v>
      </c>
      <c r="B22" s="775"/>
      <c r="C22" s="569" t="s">
        <v>158</v>
      </c>
      <c r="D22" s="673" t="s">
        <v>54</v>
      </c>
      <c r="E22" s="569" t="s">
        <v>158</v>
      </c>
      <c r="F22" s="673" t="s">
        <v>54</v>
      </c>
      <c r="G22" s="569" t="s">
        <v>158</v>
      </c>
      <c r="H22" s="673" t="s">
        <v>54</v>
      </c>
      <c r="I22" s="419"/>
      <c r="J22" s="419" t="s">
        <v>31</v>
      </c>
      <c r="K22" s="775"/>
      <c r="L22" s="569" t="s">
        <v>158</v>
      </c>
      <c r="M22" s="673" t="s">
        <v>54</v>
      </c>
      <c r="N22" s="569" t="s">
        <v>158</v>
      </c>
      <c r="O22" s="673" t="s">
        <v>54</v>
      </c>
      <c r="P22" s="569" t="s">
        <v>158</v>
      </c>
      <c r="Q22" s="673" t="s">
        <v>54</v>
      </c>
      <c r="R22" s="569" t="s">
        <v>158</v>
      </c>
      <c r="S22" s="673" t="s">
        <v>54</v>
      </c>
      <c r="T22" s="421"/>
      <c r="U22" s="421"/>
      <c r="V22" s="775"/>
      <c r="W22" s="569"/>
      <c r="X22" s="673"/>
      <c r="Y22" s="569"/>
      <c r="Z22" s="673"/>
      <c r="AA22" s="569" t="s">
        <v>158</v>
      </c>
      <c r="AB22" s="673" t="s">
        <v>54</v>
      </c>
      <c r="AC22" s="569"/>
      <c r="AD22" s="673"/>
      <c r="AE22" s="569" t="s">
        <v>158</v>
      </c>
      <c r="AF22" s="673" t="s">
        <v>54</v>
      </c>
      <c r="AG22" s="421"/>
      <c r="AH22" s="423"/>
      <c r="AI22" s="775"/>
      <c r="AJ22" s="569" t="s">
        <v>158</v>
      </c>
      <c r="AK22" s="673" t="s">
        <v>54</v>
      </c>
      <c r="AL22" s="569" t="s">
        <v>158</v>
      </c>
      <c r="AM22" s="673" t="s">
        <v>54</v>
      </c>
      <c r="AN22" s="569" t="s">
        <v>158</v>
      </c>
      <c r="AO22" s="673" t="s">
        <v>54</v>
      </c>
      <c r="AP22" s="569"/>
      <c r="AQ22" s="673"/>
      <c r="AR22" s="569"/>
      <c r="AS22" s="673"/>
      <c r="AT22" s="423"/>
      <c r="AU22" s="772"/>
      <c r="AV22" s="447" t="s">
        <v>506</v>
      </c>
      <c r="AW22" s="683" t="s">
        <v>54</v>
      </c>
      <c r="AX22" s="447" t="s">
        <v>506</v>
      </c>
      <c r="AY22" s="683" t="s">
        <v>54</v>
      </c>
      <c r="AZ22" s="447" t="s">
        <v>506</v>
      </c>
      <c r="BA22" s="683" t="s">
        <v>54</v>
      </c>
      <c r="BB22" s="447" t="s">
        <v>506</v>
      </c>
      <c r="BC22" s="683" t="s">
        <v>54</v>
      </c>
      <c r="BD22" s="423"/>
    </row>
    <row r="23" spans="1:56" ht="21">
      <c r="A23" s="419" t="s">
        <v>31</v>
      </c>
      <c r="B23" s="775"/>
      <c r="C23" s="569" t="s">
        <v>158</v>
      </c>
      <c r="D23" s="673" t="s">
        <v>54</v>
      </c>
      <c r="E23" s="569" t="s">
        <v>158</v>
      </c>
      <c r="F23" s="673" t="s">
        <v>54</v>
      </c>
      <c r="G23" s="569" t="s">
        <v>158</v>
      </c>
      <c r="H23" s="673" t="s">
        <v>54</v>
      </c>
      <c r="I23" s="419"/>
      <c r="J23" s="419" t="s">
        <v>31</v>
      </c>
      <c r="K23" s="775"/>
      <c r="L23" s="569" t="s">
        <v>158</v>
      </c>
      <c r="M23" s="673" t="s">
        <v>54</v>
      </c>
      <c r="N23" s="569" t="s">
        <v>158</v>
      </c>
      <c r="O23" s="673" t="s">
        <v>54</v>
      </c>
      <c r="P23" s="569" t="s">
        <v>158</v>
      </c>
      <c r="Q23" s="673" t="s">
        <v>54</v>
      </c>
      <c r="R23" s="569" t="s">
        <v>158</v>
      </c>
      <c r="S23" s="673" t="s">
        <v>54</v>
      </c>
      <c r="T23" s="421"/>
      <c r="U23" s="421"/>
      <c r="V23" s="775"/>
      <c r="W23" s="569" t="s">
        <v>158</v>
      </c>
      <c r="X23" s="673" t="s">
        <v>54</v>
      </c>
      <c r="Y23" s="569"/>
      <c r="Z23" s="673"/>
      <c r="AA23" s="569" t="s">
        <v>158</v>
      </c>
      <c r="AB23" s="673" t="s">
        <v>54</v>
      </c>
      <c r="AC23" s="569"/>
      <c r="AD23" s="673"/>
      <c r="AE23" s="569" t="s">
        <v>158</v>
      </c>
      <c r="AF23" s="673" t="s">
        <v>54</v>
      </c>
      <c r="AG23" s="421"/>
      <c r="AH23" s="423"/>
      <c r="AI23" s="775"/>
      <c r="AJ23" s="569" t="s">
        <v>158</v>
      </c>
      <c r="AK23" s="673" t="s">
        <v>54</v>
      </c>
      <c r="AL23" s="569" t="s">
        <v>158</v>
      </c>
      <c r="AM23" s="673" t="s">
        <v>54</v>
      </c>
      <c r="AN23" s="569" t="s">
        <v>158</v>
      </c>
      <c r="AO23" s="673" t="s">
        <v>54</v>
      </c>
      <c r="AP23" s="569" t="s">
        <v>158</v>
      </c>
      <c r="AQ23" s="673" t="s">
        <v>54</v>
      </c>
      <c r="AR23" s="569" t="s">
        <v>158</v>
      </c>
      <c r="AS23" s="673" t="s">
        <v>54</v>
      </c>
      <c r="AT23" s="423"/>
      <c r="AU23" s="772"/>
      <c r="AV23" s="447" t="s">
        <v>506</v>
      </c>
      <c r="AW23" s="683" t="s">
        <v>54</v>
      </c>
      <c r="AX23" s="447" t="s">
        <v>506</v>
      </c>
      <c r="AY23" s="683" t="s">
        <v>54</v>
      </c>
      <c r="AZ23" s="447" t="s">
        <v>506</v>
      </c>
      <c r="BA23" s="683" t="s">
        <v>54</v>
      </c>
      <c r="BB23" s="447" t="s">
        <v>506</v>
      </c>
      <c r="BC23" s="683" t="s">
        <v>54</v>
      </c>
      <c r="BD23" s="423"/>
    </row>
    <row r="24" spans="1:56" ht="23.25" customHeight="1">
      <c r="A24" s="419" t="s">
        <v>31</v>
      </c>
      <c r="B24" s="776" t="s">
        <v>480</v>
      </c>
      <c r="C24" s="569" t="s">
        <v>158</v>
      </c>
      <c r="D24" s="673" t="s">
        <v>54</v>
      </c>
      <c r="E24" s="569" t="s">
        <v>158</v>
      </c>
      <c r="F24" s="673" t="s">
        <v>54</v>
      </c>
      <c r="G24" s="569" t="s">
        <v>158</v>
      </c>
      <c r="H24" s="673" t="s">
        <v>54</v>
      </c>
      <c r="I24" s="419"/>
      <c r="J24" s="419" t="s">
        <v>31</v>
      </c>
      <c r="K24" s="776" t="s">
        <v>480</v>
      </c>
      <c r="L24" s="569" t="s">
        <v>158</v>
      </c>
      <c r="M24" s="673" t="s">
        <v>54</v>
      </c>
      <c r="N24" s="569" t="s">
        <v>158</v>
      </c>
      <c r="O24" s="673" t="s">
        <v>54</v>
      </c>
      <c r="P24" s="569" t="s">
        <v>158</v>
      </c>
      <c r="Q24" s="673" t="s">
        <v>54</v>
      </c>
      <c r="R24" s="569" t="s">
        <v>158</v>
      </c>
      <c r="S24" s="673" t="s">
        <v>54</v>
      </c>
      <c r="T24" s="421"/>
      <c r="U24" s="421"/>
      <c r="V24" s="776" t="s">
        <v>480</v>
      </c>
      <c r="W24" s="569" t="s">
        <v>158</v>
      </c>
      <c r="X24" s="673" t="s">
        <v>54</v>
      </c>
      <c r="Y24" s="569" t="s">
        <v>158</v>
      </c>
      <c r="Z24" s="673" t="s">
        <v>54</v>
      </c>
      <c r="AA24" s="569" t="s">
        <v>158</v>
      </c>
      <c r="AB24" s="673" t="s">
        <v>54</v>
      </c>
      <c r="AC24" s="569" t="s">
        <v>158</v>
      </c>
      <c r="AD24" s="673" t="s">
        <v>54</v>
      </c>
      <c r="AE24" s="569" t="s">
        <v>158</v>
      </c>
      <c r="AF24" s="673" t="s">
        <v>54</v>
      </c>
      <c r="AG24" s="421"/>
      <c r="AH24" s="423"/>
      <c r="AI24" s="776" t="s">
        <v>480</v>
      </c>
      <c r="AJ24" s="569" t="s">
        <v>158</v>
      </c>
      <c r="AK24" s="673" t="s">
        <v>54</v>
      </c>
      <c r="AL24" s="569" t="s">
        <v>158</v>
      </c>
      <c r="AM24" s="673" t="s">
        <v>54</v>
      </c>
      <c r="AN24" s="569" t="s">
        <v>158</v>
      </c>
      <c r="AO24" s="673" t="s">
        <v>54</v>
      </c>
      <c r="AP24" s="569" t="s">
        <v>158</v>
      </c>
      <c r="AQ24" s="673" t="s">
        <v>54</v>
      </c>
      <c r="AR24" s="569" t="s">
        <v>158</v>
      </c>
      <c r="AS24" s="673" t="s">
        <v>54</v>
      </c>
      <c r="AT24" s="423"/>
      <c r="AU24" s="772"/>
      <c r="AV24" s="447" t="s">
        <v>506</v>
      </c>
      <c r="AW24" s="683" t="s">
        <v>54</v>
      </c>
      <c r="AX24" s="447" t="s">
        <v>506</v>
      </c>
      <c r="AY24" s="683" t="s">
        <v>54</v>
      </c>
      <c r="AZ24" s="447" t="s">
        <v>506</v>
      </c>
      <c r="BA24" s="683" t="s">
        <v>54</v>
      </c>
      <c r="BB24" s="447" t="s">
        <v>506</v>
      </c>
      <c r="BC24" s="683" t="s">
        <v>54</v>
      </c>
      <c r="BD24" s="423"/>
    </row>
    <row r="25" spans="1:56" ht="21">
      <c r="A25" s="419"/>
      <c r="B25" s="778"/>
      <c r="C25" s="569" t="s">
        <v>158</v>
      </c>
      <c r="D25" s="673" t="s">
        <v>54</v>
      </c>
      <c r="E25" s="569" t="s">
        <v>158</v>
      </c>
      <c r="F25" s="673" t="s">
        <v>54</v>
      </c>
      <c r="G25" s="569" t="s">
        <v>158</v>
      </c>
      <c r="H25" s="673" t="s">
        <v>54</v>
      </c>
      <c r="I25" s="419"/>
      <c r="J25" s="419"/>
      <c r="K25" s="778"/>
      <c r="L25" s="569" t="s">
        <v>158</v>
      </c>
      <c r="M25" s="673" t="s">
        <v>54</v>
      </c>
      <c r="N25" s="569" t="s">
        <v>158</v>
      </c>
      <c r="O25" s="673" t="s">
        <v>54</v>
      </c>
      <c r="P25" s="569" t="s">
        <v>158</v>
      </c>
      <c r="Q25" s="673" t="s">
        <v>54</v>
      </c>
      <c r="R25" s="569"/>
      <c r="S25" s="673"/>
      <c r="T25" s="421"/>
      <c r="U25" s="421"/>
      <c r="V25" s="778"/>
      <c r="W25" s="569" t="s">
        <v>158</v>
      </c>
      <c r="X25" s="673" t="s">
        <v>54</v>
      </c>
      <c r="Y25" s="569" t="s">
        <v>158</v>
      </c>
      <c r="Z25" s="673" t="s">
        <v>54</v>
      </c>
      <c r="AA25" s="569"/>
      <c r="AB25" s="673"/>
      <c r="AC25" s="569" t="s">
        <v>158</v>
      </c>
      <c r="AD25" s="673" t="s">
        <v>54</v>
      </c>
      <c r="AE25" s="569"/>
      <c r="AF25" s="673"/>
      <c r="AG25" s="421"/>
      <c r="AH25" s="423"/>
      <c r="AI25" s="778"/>
      <c r="AJ25" s="569" t="s">
        <v>158</v>
      </c>
      <c r="AK25" s="673" t="s">
        <v>54</v>
      </c>
      <c r="AL25" s="569" t="s">
        <v>158</v>
      </c>
      <c r="AM25" s="673" t="s">
        <v>54</v>
      </c>
      <c r="AN25" s="569"/>
      <c r="AO25" s="673"/>
      <c r="AP25" s="569" t="s">
        <v>158</v>
      </c>
      <c r="AQ25" s="673" t="s">
        <v>54</v>
      </c>
      <c r="AR25" s="569" t="s">
        <v>158</v>
      </c>
      <c r="AS25" s="673" t="s">
        <v>54</v>
      </c>
      <c r="AT25" s="423"/>
      <c r="AU25" s="772"/>
      <c r="AV25" s="447" t="s">
        <v>506</v>
      </c>
      <c r="AW25" s="683" t="s">
        <v>54</v>
      </c>
      <c r="AX25" s="447" t="s">
        <v>506</v>
      </c>
      <c r="AY25" s="683" t="s">
        <v>54</v>
      </c>
      <c r="AZ25" s="447" t="s">
        <v>506</v>
      </c>
      <c r="BA25" s="683" t="s">
        <v>54</v>
      </c>
      <c r="BB25" s="447" t="s">
        <v>506</v>
      </c>
      <c r="BC25" s="683" t="s">
        <v>54</v>
      </c>
      <c r="BD25" s="423"/>
    </row>
    <row r="26" spans="1:56" ht="45">
      <c r="A26" s="419"/>
      <c r="B26" s="759" t="s">
        <v>481</v>
      </c>
      <c r="C26" s="569" t="s">
        <v>1197</v>
      </c>
      <c r="D26" s="676">
        <v>75</v>
      </c>
      <c r="E26" s="569" t="s">
        <v>158</v>
      </c>
      <c r="F26" s="673" t="s">
        <v>54</v>
      </c>
      <c r="G26" s="569" t="s">
        <v>1209</v>
      </c>
      <c r="H26" s="676">
        <v>75</v>
      </c>
      <c r="I26" s="419"/>
      <c r="J26" s="419"/>
      <c r="K26" s="759" t="s">
        <v>481</v>
      </c>
      <c r="L26" s="569" t="s">
        <v>1197</v>
      </c>
      <c r="M26" s="676">
        <v>75</v>
      </c>
      <c r="N26" s="569" t="s">
        <v>158</v>
      </c>
      <c r="O26" s="676">
        <v>0</v>
      </c>
      <c r="P26" s="569" t="s">
        <v>1209</v>
      </c>
      <c r="Q26" s="676">
        <v>75</v>
      </c>
      <c r="R26" s="569" t="s">
        <v>1391</v>
      </c>
      <c r="S26" s="673">
        <v>259</v>
      </c>
      <c r="T26" s="421"/>
      <c r="U26" s="421"/>
      <c r="V26" s="759" t="s">
        <v>481</v>
      </c>
      <c r="W26" s="569" t="s">
        <v>1209</v>
      </c>
      <c r="X26" s="673">
        <v>75</v>
      </c>
      <c r="Y26" s="569" t="s">
        <v>1203</v>
      </c>
      <c r="Z26" s="673">
        <v>75</v>
      </c>
      <c r="AA26" s="569" t="s">
        <v>1391</v>
      </c>
      <c r="AB26" s="673">
        <v>259</v>
      </c>
      <c r="AC26" s="569" t="s">
        <v>1197</v>
      </c>
      <c r="AD26" s="673">
        <v>75</v>
      </c>
      <c r="AE26" s="569" t="s">
        <v>1391</v>
      </c>
      <c r="AF26" s="673">
        <v>259</v>
      </c>
      <c r="AG26" s="421"/>
      <c r="AH26" s="423"/>
      <c r="AI26" s="759" t="s">
        <v>481</v>
      </c>
      <c r="AJ26" s="569" t="s">
        <v>1203</v>
      </c>
      <c r="AK26" s="673">
        <v>75</v>
      </c>
      <c r="AL26" s="569" t="s">
        <v>482</v>
      </c>
      <c r="AM26" s="673">
        <v>75</v>
      </c>
      <c r="AN26" s="569" t="s">
        <v>1391</v>
      </c>
      <c r="AO26" s="673">
        <v>259</v>
      </c>
      <c r="AP26" s="569" t="s">
        <v>1391</v>
      </c>
      <c r="AQ26" s="673">
        <v>259</v>
      </c>
      <c r="AR26" s="569" t="s">
        <v>1391</v>
      </c>
      <c r="AS26" s="673">
        <v>259</v>
      </c>
      <c r="AT26" s="423"/>
      <c r="AU26" s="772"/>
      <c r="AV26" s="447" t="s">
        <v>506</v>
      </c>
      <c r="AW26" s="683" t="s">
        <v>54</v>
      </c>
      <c r="AX26" s="447" t="s">
        <v>506</v>
      </c>
      <c r="AY26" s="683" t="s">
        <v>54</v>
      </c>
      <c r="AZ26" s="447" t="s">
        <v>506</v>
      </c>
      <c r="BA26" s="683" t="s">
        <v>54</v>
      </c>
      <c r="BB26" s="447" t="s">
        <v>506</v>
      </c>
      <c r="BC26" s="683" t="s">
        <v>54</v>
      </c>
      <c r="BD26" s="423"/>
    </row>
    <row r="27" spans="1:56" ht="21">
      <c r="A27" s="419"/>
      <c r="B27" s="1068"/>
      <c r="C27" s="569" t="s">
        <v>158</v>
      </c>
      <c r="D27" s="673" t="s">
        <v>54</v>
      </c>
      <c r="E27" s="569" t="s">
        <v>158</v>
      </c>
      <c r="F27" s="673" t="s">
        <v>54</v>
      </c>
      <c r="G27" s="569" t="s">
        <v>158</v>
      </c>
      <c r="H27" s="673" t="s">
        <v>54</v>
      </c>
      <c r="I27" s="419"/>
      <c r="J27" s="419"/>
      <c r="K27" s="1068"/>
      <c r="L27" s="569" t="s">
        <v>158</v>
      </c>
      <c r="M27" s="673" t="s">
        <v>54</v>
      </c>
      <c r="N27" s="569" t="s">
        <v>158</v>
      </c>
      <c r="O27" s="673" t="s">
        <v>54</v>
      </c>
      <c r="P27" s="569" t="s">
        <v>158</v>
      </c>
      <c r="Q27" s="673" t="s">
        <v>54</v>
      </c>
      <c r="R27" s="569" t="s">
        <v>1001</v>
      </c>
      <c r="S27" s="673">
        <v>240</v>
      </c>
      <c r="T27" s="421"/>
      <c r="U27" s="421"/>
      <c r="V27" s="1068"/>
      <c r="W27" s="569" t="s">
        <v>158</v>
      </c>
      <c r="X27" s="673" t="s">
        <v>54</v>
      </c>
      <c r="Y27" s="569" t="s">
        <v>158</v>
      </c>
      <c r="Z27" s="673" t="s">
        <v>54</v>
      </c>
      <c r="AA27" s="569" t="s">
        <v>158</v>
      </c>
      <c r="AB27" s="673" t="s">
        <v>54</v>
      </c>
      <c r="AC27" s="569" t="s">
        <v>158</v>
      </c>
      <c r="AD27" s="673" t="s">
        <v>54</v>
      </c>
      <c r="AE27" s="569" t="s">
        <v>158</v>
      </c>
      <c r="AF27" s="673" t="s">
        <v>54</v>
      </c>
      <c r="AG27" s="421"/>
      <c r="AH27" s="423"/>
      <c r="AI27" s="1068"/>
      <c r="AJ27" s="569" t="s">
        <v>158</v>
      </c>
      <c r="AK27" s="673" t="s">
        <v>54</v>
      </c>
      <c r="AL27" s="569" t="s">
        <v>158</v>
      </c>
      <c r="AM27" s="673" t="s">
        <v>54</v>
      </c>
      <c r="AN27" s="569" t="s">
        <v>1001</v>
      </c>
      <c r="AO27" s="673">
        <v>240</v>
      </c>
      <c r="AP27" s="569" t="s">
        <v>158</v>
      </c>
      <c r="AQ27" s="673" t="s">
        <v>54</v>
      </c>
      <c r="AR27" s="569" t="s">
        <v>158</v>
      </c>
      <c r="AS27" s="673" t="s">
        <v>54</v>
      </c>
      <c r="AT27" s="423"/>
      <c r="AU27" s="772"/>
      <c r="AV27" s="447" t="s">
        <v>506</v>
      </c>
      <c r="AW27" s="683" t="s">
        <v>54</v>
      </c>
      <c r="AX27" s="447" t="s">
        <v>506</v>
      </c>
      <c r="AY27" s="683" t="s">
        <v>54</v>
      </c>
      <c r="AZ27" s="447" t="s">
        <v>506</v>
      </c>
      <c r="BA27" s="683" t="s">
        <v>54</v>
      </c>
      <c r="BB27" s="447" t="s">
        <v>506</v>
      </c>
      <c r="BC27" s="683" t="s">
        <v>54</v>
      </c>
      <c r="BD27" s="423"/>
    </row>
    <row r="28" spans="1:56" ht="21">
      <c r="A28" s="419"/>
      <c r="B28" s="1068"/>
      <c r="C28" s="569" t="s">
        <v>158</v>
      </c>
      <c r="D28" s="673" t="s">
        <v>54</v>
      </c>
      <c r="E28" s="569" t="s">
        <v>158</v>
      </c>
      <c r="F28" s="673" t="s">
        <v>54</v>
      </c>
      <c r="G28" s="569" t="s">
        <v>158</v>
      </c>
      <c r="H28" s="673" t="s">
        <v>54</v>
      </c>
      <c r="I28" s="419"/>
      <c r="J28" s="419"/>
      <c r="K28" s="1068"/>
      <c r="L28" s="569" t="s">
        <v>158</v>
      </c>
      <c r="M28" s="673" t="s">
        <v>54</v>
      </c>
      <c r="N28" s="569" t="s">
        <v>158</v>
      </c>
      <c r="O28" s="673" t="s">
        <v>54</v>
      </c>
      <c r="P28" s="569"/>
      <c r="Q28" s="673"/>
      <c r="R28" s="569" t="s">
        <v>158</v>
      </c>
      <c r="S28" s="673" t="s">
        <v>54</v>
      </c>
      <c r="T28" s="421"/>
      <c r="U28" s="421"/>
      <c r="V28" s="1068"/>
      <c r="W28" s="569" t="s">
        <v>158</v>
      </c>
      <c r="X28" s="673" t="s">
        <v>54</v>
      </c>
      <c r="Y28" s="569"/>
      <c r="Z28" s="673"/>
      <c r="AA28" s="569" t="s">
        <v>158</v>
      </c>
      <c r="AB28" s="673" t="s">
        <v>54</v>
      </c>
      <c r="AC28" s="569"/>
      <c r="AD28" s="673"/>
      <c r="AE28" s="569" t="s">
        <v>158</v>
      </c>
      <c r="AF28" s="673" t="s">
        <v>54</v>
      </c>
      <c r="AG28" s="421"/>
      <c r="AH28" s="423"/>
      <c r="AI28" s="1068"/>
      <c r="AJ28" s="569" t="s">
        <v>158</v>
      </c>
      <c r="AK28" s="673" t="s">
        <v>54</v>
      </c>
      <c r="AL28" s="569" t="s">
        <v>158</v>
      </c>
      <c r="AM28" s="673" t="s">
        <v>54</v>
      </c>
      <c r="AN28" s="569" t="s">
        <v>158</v>
      </c>
      <c r="AO28" s="673" t="s">
        <v>54</v>
      </c>
      <c r="AP28" s="569" t="s">
        <v>158</v>
      </c>
      <c r="AQ28" s="673" t="s">
        <v>54</v>
      </c>
      <c r="AR28" s="569" t="s">
        <v>158</v>
      </c>
      <c r="AS28" s="673" t="s">
        <v>54</v>
      </c>
      <c r="AT28" s="423"/>
      <c r="AU28" s="772"/>
      <c r="AV28" s="447" t="s">
        <v>506</v>
      </c>
      <c r="AW28" s="683" t="s">
        <v>54</v>
      </c>
      <c r="AX28" s="447" t="s">
        <v>506</v>
      </c>
      <c r="AY28" s="683" t="s">
        <v>54</v>
      </c>
      <c r="AZ28" s="447" t="s">
        <v>506</v>
      </c>
      <c r="BA28" s="683" t="s">
        <v>54</v>
      </c>
      <c r="BB28" s="447" t="s">
        <v>506</v>
      </c>
      <c r="BC28" s="683" t="s">
        <v>54</v>
      </c>
      <c r="BD28" s="423"/>
    </row>
    <row r="29" spans="1:56" ht="45">
      <c r="A29" s="419"/>
      <c r="B29" s="763" t="s">
        <v>483</v>
      </c>
      <c r="C29" s="569" t="s">
        <v>1214</v>
      </c>
      <c r="D29" s="676">
        <v>150</v>
      </c>
      <c r="E29" s="569" t="s">
        <v>1214</v>
      </c>
      <c r="F29" s="673">
        <v>150</v>
      </c>
      <c r="G29" s="569" t="s">
        <v>1210</v>
      </c>
      <c r="H29" s="673">
        <v>220</v>
      </c>
      <c r="I29" s="419"/>
      <c r="J29" s="419"/>
      <c r="K29" s="763" t="s">
        <v>483</v>
      </c>
      <c r="L29" s="569" t="s">
        <v>1214</v>
      </c>
      <c r="M29" s="676">
        <v>150</v>
      </c>
      <c r="N29" s="569" t="s">
        <v>158</v>
      </c>
      <c r="O29" s="673" t="s">
        <v>54</v>
      </c>
      <c r="P29" s="569" t="s">
        <v>1210</v>
      </c>
      <c r="Q29" s="673">
        <v>220</v>
      </c>
      <c r="R29" s="569" t="s">
        <v>993</v>
      </c>
      <c r="S29" s="673">
        <v>1000</v>
      </c>
      <c r="T29" s="421"/>
      <c r="U29" s="421"/>
      <c r="V29" s="763" t="s">
        <v>483</v>
      </c>
      <c r="W29" s="569" t="s">
        <v>1321</v>
      </c>
      <c r="X29" s="673">
        <v>150</v>
      </c>
      <c r="Y29" s="569" t="s">
        <v>1204</v>
      </c>
      <c r="Z29" s="673">
        <v>150</v>
      </c>
      <c r="AA29" s="569" t="s">
        <v>993</v>
      </c>
      <c r="AB29" s="673">
        <v>1000</v>
      </c>
      <c r="AC29" s="569" t="s">
        <v>1198</v>
      </c>
      <c r="AD29" s="673">
        <v>150</v>
      </c>
      <c r="AE29" s="569" t="s">
        <v>993</v>
      </c>
      <c r="AF29" s="673">
        <v>1000</v>
      </c>
      <c r="AG29" s="421"/>
      <c r="AH29" s="423"/>
      <c r="AI29" s="763" t="s">
        <v>483</v>
      </c>
      <c r="AJ29" s="569" t="s">
        <v>1313</v>
      </c>
      <c r="AK29" s="673">
        <v>150</v>
      </c>
      <c r="AL29" s="569" t="s">
        <v>484</v>
      </c>
      <c r="AM29" s="673">
        <v>150</v>
      </c>
      <c r="AN29" s="569" t="s">
        <v>993</v>
      </c>
      <c r="AO29" s="673">
        <v>1000</v>
      </c>
      <c r="AP29" s="569" t="s">
        <v>993</v>
      </c>
      <c r="AQ29" s="673">
        <v>1000</v>
      </c>
      <c r="AR29" s="569" t="s">
        <v>993</v>
      </c>
      <c r="AS29" s="673">
        <v>1000</v>
      </c>
      <c r="AT29" s="423"/>
      <c r="AU29" s="772"/>
      <c r="AV29" s="447" t="s">
        <v>506</v>
      </c>
      <c r="AW29" s="683" t="s">
        <v>54</v>
      </c>
      <c r="AX29" s="447" t="s">
        <v>506</v>
      </c>
      <c r="AY29" s="683" t="s">
        <v>54</v>
      </c>
      <c r="AZ29" s="447" t="s">
        <v>506</v>
      </c>
      <c r="BA29" s="683" t="s">
        <v>54</v>
      </c>
      <c r="BB29" s="447" t="s">
        <v>506</v>
      </c>
      <c r="BC29" s="683" t="s">
        <v>54</v>
      </c>
      <c r="BD29" s="423"/>
    </row>
    <row r="30" spans="1:56" ht="32.25" customHeight="1">
      <c r="A30" s="419"/>
      <c r="B30" s="764"/>
      <c r="C30" s="569" t="s">
        <v>158</v>
      </c>
      <c r="D30" s="673" t="s">
        <v>54</v>
      </c>
      <c r="E30" s="569" t="s">
        <v>158</v>
      </c>
      <c r="F30" s="673" t="s">
        <v>54</v>
      </c>
      <c r="G30" s="569" t="s">
        <v>1211</v>
      </c>
      <c r="H30" s="673">
        <v>220</v>
      </c>
      <c r="I30" s="419"/>
      <c r="J30" s="419"/>
      <c r="K30" s="764"/>
      <c r="L30" s="569" t="s">
        <v>158</v>
      </c>
      <c r="M30" s="673" t="s">
        <v>54</v>
      </c>
      <c r="N30" s="569" t="s">
        <v>158</v>
      </c>
      <c r="O30" s="673">
        <v>0</v>
      </c>
      <c r="P30" s="569" t="s">
        <v>1211</v>
      </c>
      <c r="Q30" s="673">
        <v>220</v>
      </c>
      <c r="R30" s="569" t="s">
        <v>500</v>
      </c>
      <c r="S30" s="673">
        <v>175</v>
      </c>
      <c r="T30" s="421"/>
      <c r="U30" s="421"/>
      <c r="V30" s="764"/>
      <c r="W30" s="569"/>
      <c r="X30" s="673"/>
      <c r="Y30" s="569"/>
      <c r="Z30" s="673"/>
      <c r="AA30" s="569" t="s">
        <v>500</v>
      </c>
      <c r="AB30" s="673">
        <v>175</v>
      </c>
      <c r="AC30" s="569"/>
      <c r="AD30" s="673"/>
      <c r="AE30" s="569" t="s">
        <v>500</v>
      </c>
      <c r="AF30" s="673">
        <v>175</v>
      </c>
      <c r="AG30" s="421"/>
      <c r="AH30" s="423"/>
      <c r="AI30" s="764"/>
      <c r="AJ30" s="569" t="s">
        <v>1314</v>
      </c>
      <c r="AK30" s="673">
        <v>749</v>
      </c>
      <c r="AL30" s="569" t="s">
        <v>501</v>
      </c>
      <c r="AM30" s="673">
        <v>749</v>
      </c>
      <c r="AN30" s="569" t="s">
        <v>500</v>
      </c>
      <c r="AO30" s="673">
        <v>175</v>
      </c>
      <c r="AP30" s="569" t="s">
        <v>500</v>
      </c>
      <c r="AQ30" s="673">
        <v>175</v>
      </c>
      <c r="AR30" s="569" t="s">
        <v>500</v>
      </c>
      <c r="AS30" s="673">
        <v>175</v>
      </c>
      <c r="AT30" s="423"/>
      <c r="AU30" s="772"/>
      <c r="AV30" s="447" t="s">
        <v>506</v>
      </c>
      <c r="AW30" s="683" t="s">
        <v>54</v>
      </c>
      <c r="AX30" s="447" t="s">
        <v>506</v>
      </c>
      <c r="AY30" s="683" t="s">
        <v>54</v>
      </c>
      <c r="AZ30" s="447" t="s">
        <v>506</v>
      </c>
      <c r="BA30" s="683" t="s">
        <v>54</v>
      </c>
      <c r="BB30" s="447" t="s">
        <v>506</v>
      </c>
      <c r="BC30" s="683" t="s">
        <v>54</v>
      </c>
      <c r="BD30" s="423"/>
    </row>
    <row r="31" spans="1:56" ht="32.25" customHeight="1">
      <c r="A31" s="419"/>
      <c r="B31" s="764"/>
      <c r="C31" s="569" t="s">
        <v>158</v>
      </c>
      <c r="D31" s="673" t="s">
        <v>54</v>
      </c>
      <c r="E31" s="569" t="s">
        <v>158</v>
      </c>
      <c r="F31" s="673" t="s">
        <v>54</v>
      </c>
      <c r="G31" s="569" t="s">
        <v>158</v>
      </c>
      <c r="H31" s="673" t="s">
        <v>54</v>
      </c>
      <c r="I31" s="419"/>
      <c r="J31" s="419"/>
      <c r="K31" s="764"/>
      <c r="L31" s="569"/>
      <c r="M31" s="673"/>
      <c r="N31" s="569"/>
      <c r="O31" s="673"/>
      <c r="P31" s="569"/>
      <c r="Q31" s="673"/>
      <c r="R31" s="569" t="s">
        <v>1000</v>
      </c>
      <c r="S31" s="673">
        <v>542</v>
      </c>
      <c r="T31" s="421"/>
      <c r="U31" s="421"/>
      <c r="V31" s="764"/>
      <c r="W31" s="569"/>
      <c r="X31" s="673"/>
      <c r="Y31" s="569"/>
      <c r="Z31" s="673"/>
      <c r="AA31" s="569" t="s">
        <v>1000</v>
      </c>
      <c r="AB31" s="673">
        <v>542</v>
      </c>
      <c r="AC31" s="569"/>
      <c r="AD31" s="673"/>
      <c r="AE31" s="569" t="s">
        <v>1000</v>
      </c>
      <c r="AF31" s="673">
        <v>542</v>
      </c>
      <c r="AG31" s="421"/>
      <c r="AH31" s="423"/>
      <c r="AI31" s="764"/>
      <c r="AJ31" s="569"/>
      <c r="AK31" s="673"/>
      <c r="AL31" s="569"/>
      <c r="AM31" s="673"/>
      <c r="AN31" s="569" t="s">
        <v>1000</v>
      </c>
      <c r="AO31" s="673">
        <v>542</v>
      </c>
      <c r="AP31" s="569" t="s">
        <v>1000</v>
      </c>
      <c r="AQ31" s="673">
        <v>542</v>
      </c>
      <c r="AR31" s="569" t="s">
        <v>1000</v>
      </c>
      <c r="AS31" s="673">
        <v>542</v>
      </c>
      <c r="AT31" s="423"/>
      <c r="AU31" s="772"/>
      <c r="AV31" s="447"/>
      <c r="AW31" s="683"/>
      <c r="AX31" s="447"/>
      <c r="AY31" s="683"/>
      <c r="AZ31" s="447"/>
      <c r="BA31" s="683"/>
      <c r="BB31" s="447"/>
      <c r="BC31" s="683"/>
      <c r="BD31" s="423"/>
    </row>
    <row r="32" spans="1:56" ht="21">
      <c r="A32" s="419"/>
      <c r="B32" s="764"/>
      <c r="C32" s="569" t="s">
        <v>158</v>
      </c>
      <c r="D32" s="673" t="s">
        <v>54</v>
      </c>
      <c r="E32" s="569" t="s">
        <v>158</v>
      </c>
      <c r="F32" s="673" t="s">
        <v>54</v>
      </c>
      <c r="G32" s="569" t="s">
        <v>158</v>
      </c>
      <c r="H32" s="673" t="s">
        <v>54</v>
      </c>
      <c r="I32" s="419"/>
      <c r="J32" s="419"/>
      <c r="K32" s="764"/>
      <c r="L32" s="569" t="s">
        <v>158</v>
      </c>
      <c r="M32" s="673" t="s">
        <v>54</v>
      </c>
      <c r="N32" s="569" t="s">
        <v>158</v>
      </c>
      <c r="O32" s="673"/>
      <c r="P32" s="569"/>
      <c r="Q32" s="673"/>
      <c r="R32" s="569" t="s">
        <v>158</v>
      </c>
      <c r="S32" s="673" t="s">
        <v>54</v>
      </c>
      <c r="T32" s="421"/>
      <c r="U32" s="421"/>
      <c r="V32" s="764"/>
      <c r="W32" s="569" t="s">
        <v>158</v>
      </c>
      <c r="X32" s="673" t="s">
        <v>54</v>
      </c>
      <c r="Y32" s="569"/>
      <c r="Z32" s="673"/>
      <c r="AA32" s="569" t="s">
        <v>158</v>
      </c>
      <c r="AB32" s="673" t="s">
        <v>54</v>
      </c>
      <c r="AC32" s="569"/>
      <c r="AD32" s="673"/>
      <c r="AE32" s="569" t="s">
        <v>158</v>
      </c>
      <c r="AF32" s="673" t="s">
        <v>54</v>
      </c>
      <c r="AG32" s="421"/>
      <c r="AH32" s="423"/>
      <c r="AI32" s="764"/>
      <c r="AJ32" s="569" t="s">
        <v>158</v>
      </c>
      <c r="AK32" s="673" t="s">
        <v>54</v>
      </c>
      <c r="AL32" s="569" t="s">
        <v>158</v>
      </c>
      <c r="AM32" s="673" t="s">
        <v>54</v>
      </c>
      <c r="AN32" s="569" t="s">
        <v>158</v>
      </c>
      <c r="AO32" s="673" t="s">
        <v>54</v>
      </c>
      <c r="AP32" s="569" t="s">
        <v>158</v>
      </c>
      <c r="AQ32" s="673" t="s">
        <v>54</v>
      </c>
      <c r="AR32" s="569" t="s">
        <v>158</v>
      </c>
      <c r="AS32" s="673" t="s">
        <v>54</v>
      </c>
      <c r="AT32" s="423"/>
      <c r="AU32" s="772"/>
      <c r="AV32" s="447" t="s">
        <v>506</v>
      </c>
      <c r="AW32" s="683" t="s">
        <v>54</v>
      </c>
      <c r="AX32" s="447" t="s">
        <v>506</v>
      </c>
      <c r="AY32" s="683" t="s">
        <v>54</v>
      </c>
      <c r="AZ32" s="447" t="s">
        <v>506</v>
      </c>
      <c r="BA32" s="683" t="s">
        <v>54</v>
      </c>
      <c r="BB32" s="447" t="s">
        <v>506</v>
      </c>
      <c r="BC32" s="683" t="s">
        <v>54</v>
      </c>
      <c r="BD32" s="423"/>
    </row>
    <row r="33" spans="1:56" ht="22.5">
      <c r="A33" s="419"/>
      <c r="B33" s="769" t="s">
        <v>485</v>
      </c>
      <c r="C33" s="569" t="s">
        <v>158</v>
      </c>
      <c r="D33" s="673" t="s">
        <v>54</v>
      </c>
      <c r="E33" s="569" t="s">
        <v>158</v>
      </c>
      <c r="F33" s="673" t="s">
        <v>54</v>
      </c>
      <c r="G33" s="569" t="s">
        <v>158</v>
      </c>
      <c r="H33" s="673" t="s">
        <v>54</v>
      </c>
      <c r="I33" s="419"/>
      <c r="J33" s="419"/>
      <c r="K33" s="769" t="s">
        <v>485</v>
      </c>
      <c r="L33" s="569" t="s">
        <v>158</v>
      </c>
      <c r="M33" s="673" t="s">
        <v>54</v>
      </c>
      <c r="N33" s="569"/>
      <c r="O33" s="676"/>
      <c r="P33" s="569"/>
      <c r="Q33" s="676"/>
      <c r="R33" s="569" t="s">
        <v>1416</v>
      </c>
      <c r="S33" s="673">
        <v>1270</v>
      </c>
      <c r="T33" s="421"/>
      <c r="U33" s="421"/>
      <c r="V33" s="769" t="s">
        <v>485</v>
      </c>
      <c r="W33" s="569" t="s">
        <v>158</v>
      </c>
      <c r="X33" s="673" t="s">
        <v>54</v>
      </c>
      <c r="Y33" s="569" t="s">
        <v>158</v>
      </c>
      <c r="Z33" s="673" t="s">
        <v>54</v>
      </c>
      <c r="AA33" s="569" t="s">
        <v>1393</v>
      </c>
      <c r="AB33" s="673">
        <v>1270</v>
      </c>
      <c r="AC33" s="569" t="s">
        <v>158</v>
      </c>
      <c r="AD33" s="673" t="s">
        <v>54</v>
      </c>
      <c r="AE33" s="569" t="s">
        <v>1393</v>
      </c>
      <c r="AF33" s="673">
        <v>1270</v>
      </c>
      <c r="AG33" s="421"/>
      <c r="AH33" s="423"/>
      <c r="AI33" s="769" t="s">
        <v>485</v>
      </c>
      <c r="AJ33" s="569"/>
      <c r="AK33" s="673"/>
      <c r="AL33" s="569" t="s">
        <v>158</v>
      </c>
      <c r="AM33" s="673" t="s">
        <v>54</v>
      </c>
      <c r="AN33" s="569" t="s">
        <v>1393</v>
      </c>
      <c r="AO33" s="673">
        <v>1270</v>
      </c>
      <c r="AP33" s="569" t="s">
        <v>1393</v>
      </c>
      <c r="AQ33" s="673">
        <v>1270</v>
      </c>
      <c r="AR33" s="569" t="s">
        <v>1393</v>
      </c>
      <c r="AS33" s="673">
        <v>1270</v>
      </c>
      <c r="AT33" s="423"/>
      <c r="AU33" s="772"/>
      <c r="AV33" s="447" t="s">
        <v>506</v>
      </c>
      <c r="AW33" s="683" t="s">
        <v>54</v>
      </c>
      <c r="AX33" s="447" t="s">
        <v>506</v>
      </c>
      <c r="AY33" s="683" t="s">
        <v>54</v>
      </c>
      <c r="AZ33" s="447" t="s">
        <v>506</v>
      </c>
      <c r="BA33" s="683" t="s">
        <v>54</v>
      </c>
      <c r="BB33" s="447" t="s">
        <v>506</v>
      </c>
      <c r="BC33" s="683" t="s">
        <v>54</v>
      </c>
      <c r="BD33" s="423"/>
    </row>
    <row r="34" spans="1:56" ht="22.5">
      <c r="A34" s="419"/>
      <c r="B34" s="770"/>
      <c r="C34" s="569" t="s">
        <v>158</v>
      </c>
      <c r="D34" s="673" t="s">
        <v>54</v>
      </c>
      <c r="E34" s="569" t="s">
        <v>158</v>
      </c>
      <c r="F34" s="673" t="s">
        <v>54</v>
      </c>
      <c r="G34" s="569" t="s">
        <v>158</v>
      </c>
      <c r="H34" s="673" t="s">
        <v>54</v>
      </c>
      <c r="I34" s="419"/>
      <c r="J34" s="419"/>
      <c r="K34" s="770"/>
      <c r="L34" s="569" t="s">
        <v>158</v>
      </c>
      <c r="M34" s="673" t="s">
        <v>54</v>
      </c>
      <c r="N34" s="569"/>
      <c r="O34" s="673"/>
      <c r="P34" s="569" t="s">
        <v>158</v>
      </c>
      <c r="Q34" s="673" t="s">
        <v>54</v>
      </c>
      <c r="R34" s="569" t="s">
        <v>1392</v>
      </c>
      <c r="S34" s="673">
        <v>1811</v>
      </c>
      <c r="T34" s="421"/>
      <c r="U34" s="421"/>
      <c r="V34" s="770"/>
      <c r="W34" s="569" t="s">
        <v>158</v>
      </c>
      <c r="X34" s="673" t="s">
        <v>54</v>
      </c>
      <c r="Y34" s="569"/>
      <c r="Z34" s="673"/>
      <c r="AA34" s="569" t="s">
        <v>1392</v>
      </c>
      <c r="AB34" s="673">
        <v>1811</v>
      </c>
      <c r="AC34" s="569"/>
      <c r="AD34" s="673"/>
      <c r="AE34" s="569" t="s">
        <v>1392</v>
      </c>
      <c r="AF34" s="673">
        <v>1811</v>
      </c>
      <c r="AG34" s="421"/>
      <c r="AH34" s="423"/>
      <c r="AI34" s="770"/>
      <c r="AJ34" s="569"/>
      <c r="AK34" s="673"/>
      <c r="AL34" s="569" t="s">
        <v>158</v>
      </c>
      <c r="AM34" s="673" t="s">
        <v>54</v>
      </c>
      <c r="AN34" s="569" t="s">
        <v>1392</v>
      </c>
      <c r="AO34" s="673">
        <v>1811</v>
      </c>
      <c r="AP34" s="569" t="s">
        <v>1392</v>
      </c>
      <c r="AQ34" s="673">
        <v>1811</v>
      </c>
      <c r="AR34" s="569" t="s">
        <v>1392</v>
      </c>
      <c r="AS34" s="673">
        <v>1811</v>
      </c>
      <c r="AT34" s="423"/>
      <c r="AU34" s="772"/>
      <c r="AV34" s="447" t="s">
        <v>506</v>
      </c>
      <c r="AW34" s="683" t="s">
        <v>54</v>
      </c>
      <c r="AX34" s="447" t="s">
        <v>506</v>
      </c>
      <c r="AY34" s="683" t="s">
        <v>54</v>
      </c>
      <c r="AZ34" s="447" t="s">
        <v>506</v>
      </c>
      <c r="BA34" s="683" t="s">
        <v>54</v>
      </c>
      <c r="BB34" s="447" t="s">
        <v>506</v>
      </c>
      <c r="BC34" s="683" t="s">
        <v>54</v>
      </c>
      <c r="BD34" s="423"/>
    </row>
    <row r="35" spans="1:56" ht="33.75">
      <c r="A35" s="419"/>
      <c r="B35" s="770"/>
      <c r="C35" s="569" t="s">
        <v>158</v>
      </c>
      <c r="D35" s="673" t="s">
        <v>54</v>
      </c>
      <c r="E35" s="569" t="s">
        <v>158</v>
      </c>
      <c r="F35" s="673" t="s">
        <v>54</v>
      </c>
      <c r="G35" s="569" t="s">
        <v>158</v>
      </c>
      <c r="H35" s="673" t="s">
        <v>54</v>
      </c>
      <c r="I35" s="419"/>
      <c r="J35" s="419"/>
      <c r="K35" s="770"/>
      <c r="L35" s="569" t="s">
        <v>158</v>
      </c>
      <c r="M35" s="673" t="s">
        <v>54</v>
      </c>
      <c r="N35" s="569" t="s">
        <v>158</v>
      </c>
      <c r="O35" s="673" t="s">
        <v>54</v>
      </c>
      <c r="P35" s="569" t="s">
        <v>158</v>
      </c>
      <c r="Q35" s="673" t="s">
        <v>54</v>
      </c>
      <c r="R35" s="569" t="s">
        <v>992</v>
      </c>
      <c r="S35" s="673">
        <v>542</v>
      </c>
      <c r="T35" s="421"/>
      <c r="U35" s="421"/>
      <c r="V35" s="770"/>
      <c r="W35" s="569" t="s">
        <v>158</v>
      </c>
      <c r="X35" s="673" t="s">
        <v>54</v>
      </c>
      <c r="Y35" s="569"/>
      <c r="Z35" s="676"/>
      <c r="AA35" s="569" t="s">
        <v>992</v>
      </c>
      <c r="AB35" s="673">
        <v>542</v>
      </c>
      <c r="AC35" s="569"/>
      <c r="AD35" s="676"/>
      <c r="AE35" s="569" t="s">
        <v>992</v>
      </c>
      <c r="AF35" s="673">
        <v>542</v>
      </c>
      <c r="AG35" s="421"/>
      <c r="AH35" s="423"/>
      <c r="AI35" s="770"/>
      <c r="AJ35" s="569" t="s">
        <v>158</v>
      </c>
      <c r="AK35" s="673" t="s">
        <v>54</v>
      </c>
      <c r="AL35" s="569" t="s">
        <v>158</v>
      </c>
      <c r="AM35" s="673" t="s">
        <v>54</v>
      </c>
      <c r="AN35" s="569" t="s">
        <v>992</v>
      </c>
      <c r="AO35" s="673">
        <v>542</v>
      </c>
      <c r="AP35" s="569" t="s">
        <v>992</v>
      </c>
      <c r="AQ35" s="673">
        <v>542</v>
      </c>
      <c r="AR35" s="569" t="s">
        <v>992</v>
      </c>
      <c r="AS35" s="673">
        <v>542</v>
      </c>
      <c r="AT35" s="423"/>
      <c r="AU35" s="772"/>
      <c r="AV35" s="447" t="s">
        <v>506</v>
      </c>
      <c r="AW35" s="683" t="s">
        <v>54</v>
      </c>
      <c r="AX35" s="447" t="s">
        <v>506</v>
      </c>
      <c r="AY35" s="683" t="s">
        <v>54</v>
      </c>
      <c r="AZ35" s="447" t="s">
        <v>506</v>
      </c>
      <c r="BA35" s="683" t="s">
        <v>54</v>
      </c>
      <c r="BB35" s="447" t="s">
        <v>506</v>
      </c>
      <c r="BC35" s="683" t="s">
        <v>54</v>
      </c>
      <c r="BD35" s="423"/>
    </row>
    <row r="36" spans="1:56" ht="21">
      <c r="A36" s="419"/>
      <c r="B36" s="770"/>
      <c r="C36" s="569" t="s">
        <v>158</v>
      </c>
      <c r="D36" s="673" t="s">
        <v>54</v>
      </c>
      <c r="E36" s="569" t="s">
        <v>158</v>
      </c>
      <c r="F36" s="673" t="s">
        <v>54</v>
      </c>
      <c r="G36" s="569" t="s">
        <v>158</v>
      </c>
      <c r="H36" s="673" t="s">
        <v>54</v>
      </c>
      <c r="I36" s="419"/>
      <c r="J36" s="419"/>
      <c r="K36" s="770"/>
      <c r="L36" s="569" t="s">
        <v>158</v>
      </c>
      <c r="M36" s="673" t="s">
        <v>54</v>
      </c>
      <c r="N36" s="569"/>
      <c r="O36" s="673"/>
      <c r="P36" s="569" t="s">
        <v>158</v>
      </c>
      <c r="Q36" s="673" t="s">
        <v>54</v>
      </c>
      <c r="R36" s="569" t="s">
        <v>158</v>
      </c>
      <c r="S36" s="673" t="s">
        <v>54</v>
      </c>
      <c r="T36" s="421"/>
      <c r="U36" s="421"/>
      <c r="V36" s="770"/>
      <c r="W36" s="569" t="s">
        <v>158</v>
      </c>
      <c r="X36" s="673" t="s">
        <v>54</v>
      </c>
      <c r="Y36" s="569"/>
      <c r="Z36" s="673"/>
      <c r="AA36" s="569" t="s">
        <v>158</v>
      </c>
      <c r="AB36" s="673" t="s">
        <v>54</v>
      </c>
      <c r="AC36" s="569"/>
      <c r="AD36" s="673"/>
      <c r="AE36" s="569" t="s">
        <v>158</v>
      </c>
      <c r="AF36" s="673" t="s">
        <v>54</v>
      </c>
      <c r="AG36" s="421"/>
      <c r="AH36" s="423"/>
      <c r="AI36" s="770"/>
      <c r="AJ36" s="569" t="s">
        <v>158</v>
      </c>
      <c r="AK36" s="673" t="s">
        <v>54</v>
      </c>
      <c r="AL36" s="569" t="s">
        <v>158</v>
      </c>
      <c r="AM36" s="673" t="s">
        <v>54</v>
      </c>
      <c r="AN36" s="569" t="s">
        <v>158</v>
      </c>
      <c r="AO36" s="673" t="s">
        <v>54</v>
      </c>
      <c r="AP36" s="569" t="s">
        <v>158</v>
      </c>
      <c r="AQ36" s="673" t="s">
        <v>54</v>
      </c>
      <c r="AR36" s="569" t="s">
        <v>158</v>
      </c>
      <c r="AS36" s="673" t="s">
        <v>54</v>
      </c>
      <c r="AT36" s="423"/>
      <c r="AU36" s="772"/>
      <c r="AV36" s="447" t="s">
        <v>506</v>
      </c>
      <c r="AW36" s="683" t="s">
        <v>54</v>
      </c>
      <c r="AX36" s="447" t="s">
        <v>506</v>
      </c>
      <c r="AY36" s="683" t="s">
        <v>54</v>
      </c>
      <c r="AZ36" s="447" t="s">
        <v>506</v>
      </c>
      <c r="BA36" s="683" t="s">
        <v>54</v>
      </c>
      <c r="BB36" s="447" t="s">
        <v>506</v>
      </c>
      <c r="BC36" s="683" t="s">
        <v>54</v>
      </c>
      <c r="BD36" s="423"/>
    </row>
    <row r="37" spans="1:56" ht="31.5" customHeight="1">
      <c r="A37" s="419"/>
      <c r="B37" s="770"/>
      <c r="C37" s="569" t="s">
        <v>158</v>
      </c>
      <c r="D37" s="673" t="s">
        <v>54</v>
      </c>
      <c r="E37" s="569" t="s">
        <v>158</v>
      </c>
      <c r="F37" s="673" t="s">
        <v>54</v>
      </c>
      <c r="G37" s="569" t="s">
        <v>158</v>
      </c>
      <c r="H37" s="673" t="s">
        <v>54</v>
      </c>
      <c r="I37" s="419"/>
      <c r="J37" s="419"/>
      <c r="K37" s="770"/>
      <c r="L37" s="569" t="s">
        <v>158</v>
      </c>
      <c r="M37" s="673" t="s">
        <v>54</v>
      </c>
      <c r="N37" s="569" t="s">
        <v>158</v>
      </c>
      <c r="O37" s="673" t="s">
        <v>54</v>
      </c>
      <c r="P37" s="569" t="s">
        <v>158</v>
      </c>
      <c r="Q37" s="673" t="s">
        <v>54</v>
      </c>
      <c r="R37" s="569" t="s">
        <v>999</v>
      </c>
      <c r="S37" s="673">
        <v>600</v>
      </c>
      <c r="T37" s="421"/>
      <c r="U37" s="421"/>
      <c r="V37" s="770"/>
      <c r="W37" s="569" t="s">
        <v>158</v>
      </c>
      <c r="X37" s="673" t="s">
        <v>54</v>
      </c>
      <c r="Y37" s="569" t="s">
        <v>158</v>
      </c>
      <c r="Z37" s="673" t="s">
        <v>54</v>
      </c>
      <c r="AA37" s="569" t="s">
        <v>999</v>
      </c>
      <c r="AB37" s="673">
        <v>600</v>
      </c>
      <c r="AC37" s="569" t="s">
        <v>158</v>
      </c>
      <c r="AD37" s="673" t="s">
        <v>54</v>
      </c>
      <c r="AE37" s="569" t="s">
        <v>999</v>
      </c>
      <c r="AF37" s="673">
        <v>600</v>
      </c>
      <c r="AG37" s="421"/>
      <c r="AH37" s="423"/>
      <c r="AI37" s="770"/>
      <c r="AJ37" s="569" t="s">
        <v>158</v>
      </c>
      <c r="AK37" s="673" t="s">
        <v>54</v>
      </c>
      <c r="AL37" s="569" t="s">
        <v>158</v>
      </c>
      <c r="AM37" s="673" t="s">
        <v>54</v>
      </c>
      <c r="AN37" s="569" t="s">
        <v>999</v>
      </c>
      <c r="AO37" s="673">
        <v>600</v>
      </c>
      <c r="AP37" s="569" t="s">
        <v>999</v>
      </c>
      <c r="AQ37" s="673">
        <v>600</v>
      </c>
      <c r="AR37" s="569" t="s">
        <v>999</v>
      </c>
      <c r="AS37" s="673">
        <v>600</v>
      </c>
      <c r="AT37" s="423"/>
      <c r="AU37" s="772"/>
      <c r="AV37" s="447" t="s">
        <v>506</v>
      </c>
      <c r="AW37" s="683" t="s">
        <v>54</v>
      </c>
      <c r="AX37" s="447" t="s">
        <v>506</v>
      </c>
      <c r="AY37" s="683" t="s">
        <v>54</v>
      </c>
      <c r="AZ37" s="447" t="s">
        <v>506</v>
      </c>
      <c r="BA37" s="683" t="s">
        <v>54</v>
      </c>
      <c r="BB37" s="447" t="s">
        <v>506</v>
      </c>
      <c r="BC37" s="683" t="s">
        <v>54</v>
      </c>
      <c r="BD37" s="423"/>
    </row>
    <row r="38" spans="1:56" ht="33.75">
      <c r="A38" s="419"/>
      <c r="B38" s="770"/>
      <c r="C38" s="569" t="s">
        <v>158</v>
      </c>
      <c r="D38" s="673" t="s">
        <v>54</v>
      </c>
      <c r="E38" s="569" t="s">
        <v>158</v>
      </c>
      <c r="F38" s="673" t="s">
        <v>54</v>
      </c>
      <c r="G38" s="569" t="s">
        <v>158</v>
      </c>
      <c r="H38" s="673" t="s">
        <v>54</v>
      </c>
      <c r="I38" s="419"/>
      <c r="J38" s="419"/>
      <c r="K38" s="770"/>
      <c r="L38" s="569" t="s">
        <v>158</v>
      </c>
      <c r="M38" s="673" t="s">
        <v>54</v>
      </c>
      <c r="N38" s="569" t="s">
        <v>158</v>
      </c>
      <c r="O38" s="673" t="s">
        <v>54</v>
      </c>
      <c r="P38" s="569" t="s">
        <v>158</v>
      </c>
      <c r="Q38" s="673" t="s">
        <v>54</v>
      </c>
      <c r="R38" s="569" t="s">
        <v>994</v>
      </c>
      <c r="S38" s="673">
        <v>275</v>
      </c>
      <c r="T38" s="421"/>
      <c r="U38" s="421"/>
      <c r="V38" s="770"/>
      <c r="W38" s="569" t="s">
        <v>158</v>
      </c>
      <c r="X38" s="673" t="s">
        <v>54</v>
      </c>
      <c r="Y38" s="569"/>
      <c r="Z38" s="673"/>
      <c r="AA38" s="569" t="s">
        <v>994</v>
      </c>
      <c r="AB38" s="673">
        <v>275</v>
      </c>
      <c r="AC38" s="569"/>
      <c r="AD38" s="673"/>
      <c r="AE38" s="569" t="s">
        <v>994</v>
      </c>
      <c r="AF38" s="673">
        <v>275</v>
      </c>
      <c r="AG38" s="421"/>
      <c r="AH38" s="423"/>
      <c r="AI38" s="770"/>
      <c r="AJ38" s="569" t="s">
        <v>158</v>
      </c>
      <c r="AK38" s="673" t="s">
        <v>54</v>
      </c>
      <c r="AL38" s="569" t="s">
        <v>158</v>
      </c>
      <c r="AM38" s="673" t="s">
        <v>54</v>
      </c>
      <c r="AN38" s="569" t="s">
        <v>994</v>
      </c>
      <c r="AO38" s="673">
        <v>275</v>
      </c>
      <c r="AP38" s="569" t="s">
        <v>994</v>
      </c>
      <c r="AQ38" s="673">
        <v>275</v>
      </c>
      <c r="AR38" s="569" t="s">
        <v>994</v>
      </c>
      <c r="AS38" s="673">
        <v>275</v>
      </c>
      <c r="AT38" s="423"/>
      <c r="AU38" s="772"/>
      <c r="AV38" s="447" t="s">
        <v>506</v>
      </c>
      <c r="AW38" s="683" t="s">
        <v>54</v>
      </c>
      <c r="AX38" s="447" t="s">
        <v>506</v>
      </c>
      <c r="AY38" s="683" t="s">
        <v>54</v>
      </c>
      <c r="AZ38" s="447" t="s">
        <v>506</v>
      </c>
      <c r="BA38" s="683" t="s">
        <v>54</v>
      </c>
      <c r="BB38" s="447" t="s">
        <v>506</v>
      </c>
      <c r="BC38" s="683" t="s">
        <v>54</v>
      </c>
      <c r="BD38" s="423"/>
    </row>
    <row r="39" spans="1:56" ht="67.5">
      <c r="A39" s="419"/>
      <c r="B39" s="783"/>
      <c r="C39" s="569" t="s">
        <v>158</v>
      </c>
      <c r="D39" s="673" t="s">
        <v>54</v>
      </c>
      <c r="E39" s="569" t="s">
        <v>158</v>
      </c>
      <c r="F39" s="673" t="s">
        <v>54</v>
      </c>
      <c r="G39" s="569" t="s">
        <v>158</v>
      </c>
      <c r="H39" s="673" t="s">
        <v>54</v>
      </c>
      <c r="I39" s="419"/>
      <c r="J39" s="419"/>
      <c r="K39" s="783"/>
      <c r="L39" s="569" t="s">
        <v>158</v>
      </c>
      <c r="M39" s="673" t="s">
        <v>54</v>
      </c>
      <c r="N39" s="569"/>
      <c r="O39" s="673"/>
      <c r="P39" s="569" t="s">
        <v>158</v>
      </c>
      <c r="Q39" s="673" t="s">
        <v>54</v>
      </c>
      <c r="R39" s="569" t="s">
        <v>998</v>
      </c>
      <c r="S39" s="659">
        <v>717.7</v>
      </c>
      <c r="T39" s="421"/>
      <c r="U39" s="421"/>
      <c r="V39" s="783"/>
      <c r="W39" s="569" t="s">
        <v>158</v>
      </c>
      <c r="X39" s="673" t="s">
        <v>54</v>
      </c>
      <c r="Y39" s="569"/>
      <c r="Z39" s="673"/>
      <c r="AA39" s="569" t="s">
        <v>158</v>
      </c>
      <c r="AB39" s="673" t="s">
        <v>54</v>
      </c>
      <c r="AC39" s="569"/>
      <c r="AD39" s="673"/>
      <c r="AE39" s="569" t="s">
        <v>158</v>
      </c>
      <c r="AF39" s="673" t="s">
        <v>54</v>
      </c>
      <c r="AG39" s="421"/>
      <c r="AH39" s="423"/>
      <c r="AI39" s="783"/>
      <c r="AJ39" s="569" t="s">
        <v>158</v>
      </c>
      <c r="AK39" s="673" t="s">
        <v>54</v>
      </c>
      <c r="AL39" s="569" t="s">
        <v>503</v>
      </c>
      <c r="AM39" s="673">
        <v>947</v>
      </c>
      <c r="AN39" s="569" t="s">
        <v>158</v>
      </c>
      <c r="AO39" s="673" t="s">
        <v>54</v>
      </c>
      <c r="AP39" s="569" t="s">
        <v>158</v>
      </c>
      <c r="AQ39" s="673" t="s">
        <v>54</v>
      </c>
      <c r="AR39" s="569" t="s">
        <v>158</v>
      </c>
      <c r="AS39" s="673" t="s">
        <v>54</v>
      </c>
      <c r="AT39" s="423"/>
      <c r="AU39" s="772"/>
      <c r="AV39" s="447" t="s">
        <v>506</v>
      </c>
      <c r="AW39" s="683" t="s">
        <v>54</v>
      </c>
      <c r="AX39" s="447" t="s">
        <v>506</v>
      </c>
      <c r="AY39" s="683" t="s">
        <v>54</v>
      </c>
      <c r="AZ39" s="447" t="s">
        <v>506</v>
      </c>
      <c r="BA39" s="683" t="s">
        <v>54</v>
      </c>
      <c r="BB39" s="447" t="s">
        <v>506</v>
      </c>
      <c r="BC39" s="683" t="s">
        <v>54</v>
      </c>
      <c r="BD39" s="423"/>
    </row>
    <row r="40" spans="1:56" ht="90">
      <c r="A40" s="419"/>
      <c r="B40" s="776" t="s">
        <v>486</v>
      </c>
      <c r="C40" s="569" t="s">
        <v>158</v>
      </c>
      <c r="D40" s="673" t="s">
        <v>54</v>
      </c>
      <c r="E40" s="569" t="s">
        <v>158</v>
      </c>
      <c r="F40" s="673" t="s">
        <v>54</v>
      </c>
      <c r="G40" s="569" t="s">
        <v>158</v>
      </c>
      <c r="H40" s="673" t="s">
        <v>54</v>
      </c>
      <c r="I40" s="419"/>
      <c r="J40" s="419"/>
      <c r="K40" s="776" t="s">
        <v>486</v>
      </c>
      <c r="L40" s="569" t="s">
        <v>158</v>
      </c>
      <c r="M40" s="673" t="s">
        <v>54</v>
      </c>
      <c r="N40" s="569"/>
      <c r="O40" s="673"/>
      <c r="P40" s="569" t="s">
        <v>158</v>
      </c>
      <c r="Q40" s="673" t="s">
        <v>54</v>
      </c>
      <c r="R40" s="569" t="s">
        <v>958</v>
      </c>
      <c r="S40" s="673">
        <v>160</v>
      </c>
      <c r="T40" s="421"/>
      <c r="U40" s="421"/>
      <c r="V40" s="776" t="s">
        <v>486</v>
      </c>
      <c r="W40" s="569" t="s">
        <v>158</v>
      </c>
      <c r="X40" s="673" t="s">
        <v>54</v>
      </c>
      <c r="Y40" s="569" t="s">
        <v>158</v>
      </c>
      <c r="Z40" s="673" t="s">
        <v>54</v>
      </c>
      <c r="AA40" s="569" t="s">
        <v>1401</v>
      </c>
      <c r="AB40" s="673">
        <v>126</v>
      </c>
      <c r="AC40" s="569" t="s">
        <v>158</v>
      </c>
      <c r="AD40" s="673" t="s">
        <v>54</v>
      </c>
      <c r="AE40" s="569" t="s">
        <v>1401</v>
      </c>
      <c r="AF40" s="673">
        <v>126</v>
      </c>
      <c r="AG40" s="421"/>
      <c r="AH40" s="423"/>
      <c r="AI40" s="771" t="s">
        <v>486</v>
      </c>
      <c r="AJ40" s="569"/>
      <c r="AK40" s="673"/>
      <c r="AL40" s="569" t="s">
        <v>487</v>
      </c>
      <c r="AM40" s="673">
        <v>160</v>
      </c>
      <c r="AN40" s="569" t="s">
        <v>1406</v>
      </c>
      <c r="AO40" s="673">
        <v>160</v>
      </c>
      <c r="AP40" s="569" t="s">
        <v>963</v>
      </c>
      <c r="AQ40" s="673">
        <v>160</v>
      </c>
      <c r="AR40" s="569" t="s">
        <v>958</v>
      </c>
      <c r="AS40" s="673">
        <v>160</v>
      </c>
      <c r="AT40" s="423"/>
      <c r="AU40" s="772"/>
      <c r="AV40" s="447" t="s">
        <v>506</v>
      </c>
      <c r="AW40" s="683" t="s">
        <v>54</v>
      </c>
      <c r="AX40" s="447" t="s">
        <v>506</v>
      </c>
      <c r="AY40" s="683" t="s">
        <v>54</v>
      </c>
      <c r="AZ40" s="447" t="s">
        <v>506</v>
      </c>
      <c r="BA40" s="683" t="s">
        <v>54</v>
      </c>
      <c r="BB40" s="447" t="s">
        <v>506</v>
      </c>
      <c r="BC40" s="683" t="s">
        <v>54</v>
      </c>
      <c r="BD40" s="423"/>
    </row>
    <row r="41" spans="1:56" ht="90">
      <c r="A41" s="419"/>
      <c r="B41" s="777"/>
      <c r="C41" s="569"/>
      <c r="D41" s="673"/>
      <c r="E41" s="569"/>
      <c r="F41" s="673"/>
      <c r="G41" s="569"/>
      <c r="H41" s="673"/>
      <c r="I41" s="419"/>
      <c r="J41" s="419"/>
      <c r="K41" s="777"/>
      <c r="L41" s="569"/>
      <c r="M41" s="673"/>
      <c r="N41" s="569"/>
      <c r="O41" s="676"/>
      <c r="P41" s="569"/>
      <c r="Q41" s="673"/>
      <c r="R41" s="569" t="s">
        <v>957</v>
      </c>
      <c r="S41" s="673">
        <v>157</v>
      </c>
      <c r="T41" s="421"/>
      <c r="U41" s="421"/>
      <c r="V41" s="777"/>
      <c r="W41" s="569" t="s">
        <v>158</v>
      </c>
      <c r="X41" s="673" t="s">
        <v>54</v>
      </c>
      <c r="Y41" s="569"/>
      <c r="Z41" s="673"/>
      <c r="AA41" s="569" t="s">
        <v>988</v>
      </c>
      <c r="AB41" s="673">
        <v>261</v>
      </c>
      <c r="AC41" s="569"/>
      <c r="AD41" s="673"/>
      <c r="AE41" s="569" t="s">
        <v>961</v>
      </c>
      <c r="AF41" s="673">
        <v>157</v>
      </c>
      <c r="AG41" s="421"/>
      <c r="AH41" s="423"/>
      <c r="AI41" s="772"/>
      <c r="AJ41" s="569"/>
      <c r="AK41" s="676"/>
      <c r="AL41" s="569" t="s">
        <v>505</v>
      </c>
      <c r="AM41" s="676">
        <v>126</v>
      </c>
      <c r="AN41" s="569" t="s">
        <v>1401</v>
      </c>
      <c r="AO41" s="673">
        <v>126</v>
      </c>
      <c r="AP41" s="569" t="s">
        <v>1401</v>
      </c>
      <c r="AQ41" s="673">
        <v>126</v>
      </c>
      <c r="AR41" s="569" t="s">
        <v>1401</v>
      </c>
      <c r="AS41" s="673">
        <v>126</v>
      </c>
      <c r="AT41" s="423"/>
      <c r="AU41" s="772"/>
      <c r="AV41" s="447"/>
      <c r="AW41" s="683"/>
      <c r="AX41" s="447"/>
      <c r="AY41" s="683"/>
      <c r="AZ41" s="447"/>
      <c r="BA41" s="683"/>
      <c r="BB41" s="447"/>
      <c r="BC41" s="683"/>
      <c r="BD41" s="423"/>
    </row>
    <row r="42" spans="1:56" ht="90">
      <c r="A42" s="419"/>
      <c r="B42" s="777"/>
      <c r="C42" s="569"/>
      <c r="D42" s="673"/>
      <c r="E42" s="569"/>
      <c r="F42" s="673"/>
      <c r="G42" s="569"/>
      <c r="H42" s="673"/>
      <c r="I42" s="419"/>
      <c r="J42" s="419"/>
      <c r="K42" s="777"/>
      <c r="L42" s="569"/>
      <c r="M42" s="673"/>
      <c r="N42" s="569"/>
      <c r="O42" s="676"/>
      <c r="P42" s="569"/>
      <c r="Q42" s="673"/>
      <c r="R42" s="569" t="s">
        <v>1401</v>
      </c>
      <c r="S42" s="673">
        <v>126</v>
      </c>
      <c r="T42" s="421"/>
      <c r="U42" s="421"/>
      <c r="V42" s="777"/>
      <c r="W42" s="569" t="s">
        <v>158</v>
      </c>
      <c r="X42" s="673" t="s">
        <v>54</v>
      </c>
      <c r="Y42" s="569"/>
      <c r="Z42" s="673"/>
      <c r="AA42" s="569" t="s">
        <v>959</v>
      </c>
      <c r="AB42" s="673">
        <v>160</v>
      </c>
      <c r="AC42" s="569"/>
      <c r="AD42" s="673"/>
      <c r="AE42" s="569" t="s">
        <v>960</v>
      </c>
      <c r="AF42" s="673">
        <v>160</v>
      </c>
      <c r="AG42" s="421"/>
      <c r="AH42" s="423"/>
      <c r="AI42" s="772"/>
      <c r="AJ42" s="569" t="s">
        <v>158</v>
      </c>
      <c r="AK42" s="673" t="s">
        <v>54</v>
      </c>
      <c r="AL42" s="569" t="s">
        <v>158</v>
      </c>
      <c r="AM42" s="673"/>
      <c r="AN42" s="569" t="s">
        <v>962</v>
      </c>
      <c r="AO42" s="673">
        <v>261</v>
      </c>
      <c r="AP42" s="569" t="s">
        <v>957</v>
      </c>
      <c r="AQ42" s="673">
        <v>157</v>
      </c>
      <c r="AR42" s="569" t="s">
        <v>961</v>
      </c>
      <c r="AS42" s="673">
        <v>157</v>
      </c>
      <c r="AT42" s="423"/>
      <c r="AU42" s="772"/>
      <c r="AV42" s="447"/>
      <c r="AW42" s="683"/>
      <c r="AX42" s="447"/>
      <c r="AY42" s="683"/>
      <c r="AZ42" s="447"/>
      <c r="BA42" s="683"/>
      <c r="BB42" s="447"/>
      <c r="BC42" s="683"/>
      <c r="BD42" s="423"/>
    </row>
    <row r="43" spans="1:56" ht="22.5">
      <c r="A43" s="419"/>
      <c r="B43" s="778"/>
      <c r="C43" s="569"/>
      <c r="D43" s="673"/>
      <c r="E43" s="569"/>
      <c r="F43" s="673"/>
      <c r="G43" s="569"/>
      <c r="H43" s="673"/>
      <c r="I43" s="419"/>
      <c r="J43" s="419"/>
      <c r="K43" s="778"/>
      <c r="L43" s="569" t="s">
        <v>158</v>
      </c>
      <c r="M43" s="673" t="s">
        <v>54</v>
      </c>
      <c r="N43" s="569" t="s">
        <v>158</v>
      </c>
      <c r="O43" s="673" t="s">
        <v>54</v>
      </c>
      <c r="P43" s="569" t="s">
        <v>158</v>
      </c>
      <c r="Q43" s="673" t="s">
        <v>54</v>
      </c>
      <c r="R43" s="569" t="s">
        <v>1394</v>
      </c>
      <c r="S43" s="673">
        <v>137</v>
      </c>
      <c r="T43" s="421"/>
      <c r="U43" s="421"/>
      <c r="V43" s="778"/>
      <c r="W43" s="569" t="s">
        <v>158</v>
      </c>
      <c r="X43" s="673" t="s">
        <v>54</v>
      </c>
      <c r="Y43" s="569" t="s">
        <v>158</v>
      </c>
      <c r="Z43" s="673" t="s">
        <v>54</v>
      </c>
      <c r="AA43" s="569" t="s">
        <v>1394</v>
      </c>
      <c r="AB43" s="673">
        <v>137</v>
      </c>
      <c r="AC43" s="569" t="s">
        <v>158</v>
      </c>
      <c r="AD43" s="673" t="s">
        <v>54</v>
      </c>
      <c r="AE43" s="569" t="s">
        <v>1394</v>
      </c>
      <c r="AF43" s="673">
        <v>137</v>
      </c>
      <c r="AG43" s="421"/>
      <c r="AH43" s="423"/>
      <c r="AI43" s="773"/>
      <c r="AJ43" s="569" t="s">
        <v>158</v>
      </c>
      <c r="AK43" s="673" t="s">
        <v>54</v>
      </c>
      <c r="AL43" s="569" t="s">
        <v>158</v>
      </c>
      <c r="AM43" s="673" t="s">
        <v>54</v>
      </c>
      <c r="AN43" s="569" t="s">
        <v>1394</v>
      </c>
      <c r="AO43" s="673">
        <v>137</v>
      </c>
      <c r="AP43" s="569" t="s">
        <v>1394</v>
      </c>
      <c r="AQ43" s="673">
        <v>137</v>
      </c>
      <c r="AR43" s="569" t="s">
        <v>1394</v>
      </c>
      <c r="AS43" s="673">
        <v>137</v>
      </c>
      <c r="AT43" s="423"/>
      <c r="AU43" s="772"/>
      <c r="AV43" s="447"/>
      <c r="AW43" s="683"/>
      <c r="AX43" s="447"/>
      <c r="AY43" s="683"/>
      <c r="AZ43" s="447"/>
      <c r="BA43" s="683"/>
      <c r="BB43" s="447"/>
      <c r="BC43" s="683"/>
      <c r="BD43" s="423"/>
    </row>
    <row r="44" spans="1:56" ht="33.75">
      <c r="A44" s="419"/>
      <c r="B44" s="761" t="s">
        <v>488</v>
      </c>
      <c r="C44" s="569" t="s">
        <v>489</v>
      </c>
      <c r="D44" s="676">
        <v>121</v>
      </c>
      <c r="E44" s="569" t="s">
        <v>489</v>
      </c>
      <c r="F44" s="676">
        <v>121</v>
      </c>
      <c r="G44" s="569" t="s">
        <v>489</v>
      </c>
      <c r="H44" s="673">
        <v>121</v>
      </c>
      <c r="I44" s="419"/>
      <c r="J44" s="419"/>
      <c r="K44" s="761" t="s">
        <v>488</v>
      </c>
      <c r="L44" s="569" t="s">
        <v>489</v>
      </c>
      <c r="M44" s="676">
        <v>121</v>
      </c>
      <c r="N44" s="569" t="s">
        <v>1420</v>
      </c>
      <c r="O44" s="673">
        <v>121</v>
      </c>
      <c r="P44" s="569" t="s">
        <v>489</v>
      </c>
      <c r="Q44" s="673">
        <v>121</v>
      </c>
      <c r="R44" s="569" t="s">
        <v>1395</v>
      </c>
      <c r="S44" s="673">
        <v>121</v>
      </c>
      <c r="T44" s="421"/>
      <c r="U44" s="421"/>
      <c r="V44" s="761" t="s">
        <v>488</v>
      </c>
      <c r="W44" s="569" t="s">
        <v>1322</v>
      </c>
      <c r="X44" s="673">
        <v>121</v>
      </c>
      <c r="Y44" s="569" t="s">
        <v>489</v>
      </c>
      <c r="Z44" s="673">
        <v>121</v>
      </c>
      <c r="AA44" s="569" t="s">
        <v>1395</v>
      </c>
      <c r="AB44" s="673">
        <v>121</v>
      </c>
      <c r="AC44" s="569" t="s">
        <v>489</v>
      </c>
      <c r="AD44" s="673">
        <v>121</v>
      </c>
      <c r="AE44" s="569" t="s">
        <v>1395</v>
      </c>
      <c r="AF44" s="673">
        <v>121</v>
      </c>
      <c r="AG44" s="421"/>
      <c r="AH44" s="423"/>
      <c r="AI44" s="785" t="s">
        <v>488</v>
      </c>
      <c r="AJ44" s="569" t="s">
        <v>1315</v>
      </c>
      <c r="AK44" s="673">
        <v>121</v>
      </c>
      <c r="AL44" s="569" t="s">
        <v>489</v>
      </c>
      <c r="AM44" s="673">
        <v>121</v>
      </c>
      <c r="AN44" s="569" t="s">
        <v>1395</v>
      </c>
      <c r="AO44" s="673">
        <v>121</v>
      </c>
      <c r="AP44" s="569" t="s">
        <v>1395</v>
      </c>
      <c r="AQ44" s="673">
        <v>121</v>
      </c>
      <c r="AR44" s="569" t="s">
        <v>1395</v>
      </c>
      <c r="AS44" s="673">
        <v>121</v>
      </c>
      <c r="AT44" s="423"/>
      <c r="AU44" s="772"/>
      <c r="AV44" s="447" t="s">
        <v>506</v>
      </c>
      <c r="AW44" s="683" t="s">
        <v>54</v>
      </c>
      <c r="AX44" s="447" t="s">
        <v>506</v>
      </c>
      <c r="AY44" s="683" t="s">
        <v>54</v>
      </c>
      <c r="AZ44" s="447" t="s">
        <v>506</v>
      </c>
      <c r="BA44" s="683" t="s">
        <v>54</v>
      </c>
      <c r="BB44" s="447" t="s">
        <v>506</v>
      </c>
      <c r="BC44" s="683" t="s">
        <v>54</v>
      </c>
      <c r="BD44" s="423"/>
    </row>
    <row r="45" spans="1:56" ht="21">
      <c r="A45" s="419"/>
      <c r="B45" s="787"/>
      <c r="C45" s="569"/>
      <c r="D45" s="676"/>
      <c r="E45" s="569"/>
      <c r="F45" s="676"/>
      <c r="G45" s="569"/>
      <c r="H45" s="673"/>
      <c r="I45" s="419"/>
      <c r="J45" s="419"/>
      <c r="K45" s="787"/>
      <c r="L45" s="569"/>
      <c r="M45" s="676"/>
      <c r="N45" s="569"/>
      <c r="O45" s="673"/>
      <c r="P45" s="569"/>
      <c r="Q45" s="673"/>
      <c r="R45" s="569"/>
      <c r="S45" s="673"/>
      <c r="T45" s="421"/>
      <c r="U45" s="421"/>
      <c r="V45" s="787"/>
      <c r="W45" s="569"/>
      <c r="X45" s="673"/>
      <c r="Y45" s="569"/>
      <c r="Z45" s="673"/>
      <c r="AA45" s="569"/>
      <c r="AB45" s="673"/>
      <c r="AC45" s="569"/>
      <c r="AD45" s="673"/>
      <c r="AE45" s="569"/>
      <c r="AF45" s="673"/>
      <c r="AG45" s="421"/>
      <c r="AH45" s="423"/>
      <c r="AI45" s="786"/>
      <c r="AJ45" s="569"/>
      <c r="AK45" s="673"/>
      <c r="AL45" s="569"/>
      <c r="AM45" s="673"/>
      <c r="AN45" s="569"/>
      <c r="AO45" s="673"/>
      <c r="AP45" s="569"/>
      <c r="AQ45" s="673"/>
      <c r="AR45" s="569"/>
      <c r="AS45" s="673"/>
      <c r="AT45" s="423"/>
      <c r="AU45" s="772"/>
      <c r="AV45" s="447"/>
      <c r="AW45" s="683"/>
      <c r="AX45" s="447"/>
      <c r="AY45" s="683"/>
      <c r="AZ45" s="447"/>
      <c r="BA45" s="683"/>
      <c r="BB45" s="447"/>
      <c r="BC45" s="683"/>
      <c r="BD45" s="423"/>
    </row>
    <row r="46" spans="1:56" ht="21">
      <c r="A46" s="419"/>
      <c r="B46" s="762"/>
      <c r="C46" s="569"/>
      <c r="D46" s="673"/>
      <c r="E46" s="569"/>
      <c r="F46" s="673"/>
      <c r="G46" s="569"/>
      <c r="H46" s="673"/>
      <c r="I46" s="419"/>
      <c r="J46" s="419"/>
      <c r="K46" s="762"/>
      <c r="L46" s="569"/>
      <c r="M46" s="676"/>
      <c r="N46" s="569"/>
      <c r="O46" s="673"/>
      <c r="P46" s="569" t="s">
        <v>158</v>
      </c>
      <c r="Q46" s="673" t="s">
        <v>54</v>
      </c>
      <c r="R46" s="569" t="s">
        <v>158</v>
      </c>
      <c r="S46" s="673" t="s">
        <v>54</v>
      </c>
      <c r="T46" s="421"/>
      <c r="U46" s="421"/>
      <c r="V46" s="762"/>
      <c r="W46" s="569"/>
      <c r="X46" s="673"/>
      <c r="Y46" s="569"/>
      <c r="Z46" s="673"/>
      <c r="AA46" s="569" t="s">
        <v>158</v>
      </c>
      <c r="AB46" s="673" t="s">
        <v>54</v>
      </c>
      <c r="AC46" s="569"/>
      <c r="AD46" s="673"/>
      <c r="AE46" s="569" t="s">
        <v>158</v>
      </c>
      <c r="AF46" s="673" t="s">
        <v>54</v>
      </c>
      <c r="AG46" s="421"/>
      <c r="AH46" s="423"/>
      <c r="AI46" s="788"/>
      <c r="AJ46" s="569" t="s">
        <v>158</v>
      </c>
      <c r="AK46" s="673" t="s">
        <v>54</v>
      </c>
      <c r="AL46" s="569" t="s">
        <v>158</v>
      </c>
      <c r="AM46" s="673" t="s">
        <v>54</v>
      </c>
      <c r="AN46" s="569" t="s">
        <v>158</v>
      </c>
      <c r="AO46" s="673" t="s">
        <v>54</v>
      </c>
      <c r="AP46" s="569" t="s">
        <v>158</v>
      </c>
      <c r="AQ46" s="673" t="s">
        <v>54</v>
      </c>
      <c r="AR46" s="569" t="s">
        <v>158</v>
      </c>
      <c r="AS46" s="673" t="s">
        <v>54</v>
      </c>
      <c r="AT46" s="423"/>
      <c r="AU46" s="772"/>
      <c r="AV46" s="447"/>
      <c r="AW46" s="683"/>
      <c r="AX46" s="447"/>
      <c r="AY46" s="683"/>
      <c r="AZ46" s="447"/>
      <c r="BA46" s="683"/>
      <c r="BB46" s="447"/>
      <c r="BC46" s="683"/>
      <c r="BD46" s="423"/>
    </row>
    <row r="47" spans="1:56" ht="21">
      <c r="A47" s="419"/>
      <c r="B47" s="763" t="s">
        <v>490</v>
      </c>
      <c r="C47" s="569" t="s">
        <v>158</v>
      </c>
      <c r="D47" s="673" t="s">
        <v>54</v>
      </c>
      <c r="E47" s="569" t="s">
        <v>158</v>
      </c>
      <c r="F47" s="673" t="s">
        <v>54</v>
      </c>
      <c r="G47" s="569" t="s">
        <v>158</v>
      </c>
      <c r="H47" s="673" t="s">
        <v>54</v>
      </c>
      <c r="I47" s="419"/>
      <c r="J47" s="419"/>
      <c r="K47" s="763" t="s">
        <v>490</v>
      </c>
      <c r="L47" s="569" t="s">
        <v>158</v>
      </c>
      <c r="M47" s="673" t="s">
        <v>54</v>
      </c>
      <c r="N47" s="569" t="s">
        <v>158</v>
      </c>
      <c r="O47" s="673" t="s">
        <v>54</v>
      </c>
      <c r="P47" s="569" t="s">
        <v>158</v>
      </c>
      <c r="Q47" s="673" t="s">
        <v>54</v>
      </c>
      <c r="R47" s="569" t="s">
        <v>997</v>
      </c>
      <c r="S47" s="673">
        <v>400</v>
      </c>
      <c r="T47" s="421"/>
      <c r="U47" s="421"/>
      <c r="V47" s="763" t="s">
        <v>490</v>
      </c>
      <c r="W47" s="569" t="s">
        <v>158</v>
      </c>
      <c r="X47" s="673" t="s">
        <v>54</v>
      </c>
      <c r="Y47" s="569" t="s">
        <v>158</v>
      </c>
      <c r="Z47" s="673" t="s">
        <v>54</v>
      </c>
      <c r="AA47" s="569" t="s">
        <v>997</v>
      </c>
      <c r="AB47" s="673">
        <v>400</v>
      </c>
      <c r="AC47" s="569" t="s">
        <v>158</v>
      </c>
      <c r="AD47" s="673" t="s">
        <v>54</v>
      </c>
      <c r="AE47" s="569" t="s">
        <v>997</v>
      </c>
      <c r="AF47" s="673">
        <v>400</v>
      </c>
      <c r="AG47" s="421"/>
      <c r="AH47" s="423"/>
      <c r="AI47" s="763" t="s">
        <v>490</v>
      </c>
      <c r="AJ47" s="569" t="s">
        <v>158</v>
      </c>
      <c r="AK47" s="673" t="s">
        <v>54</v>
      </c>
      <c r="AL47" s="569" t="s">
        <v>158</v>
      </c>
      <c r="AM47" s="673" t="s">
        <v>54</v>
      </c>
      <c r="AN47" s="569" t="s">
        <v>997</v>
      </c>
      <c r="AO47" s="673">
        <v>400</v>
      </c>
      <c r="AP47" s="569" t="s">
        <v>997</v>
      </c>
      <c r="AQ47" s="673">
        <v>400</v>
      </c>
      <c r="AR47" s="569" t="s">
        <v>997</v>
      </c>
      <c r="AS47" s="673">
        <v>400</v>
      </c>
      <c r="AT47" s="423"/>
      <c r="AU47" s="772"/>
      <c r="AV47" s="447" t="s">
        <v>506</v>
      </c>
      <c r="AW47" s="683" t="s">
        <v>54</v>
      </c>
      <c r="AX47" s="447" t="s">
        <v>506</v>
      </c>
      <c r="AY47" s="683" t="s">
        <v>54</v>
      </c>
      <c r="AZ47" s="447" t="s">
        <v>506</v>
      </c>
      <c r="BA47" s="683" t="s">
        <v>54</v>
      </c>
      <c r="BB47" s="447" t="s">
        <v>506</v>
      </c>
      <c r="BC47" s="683" t="s">
        <v>54</v>
      </c>
      <c r="BD47" s="423"/>
    </row>
    <row r="48" spans="1:56" ht="21">
      <c r="A48" s="419"/>
      <c r="B48" s="764"/>
      <c r="C48" s="569" t="s">
        <v>158</v>
      </c>
      <c r="D48" s="673" t="s">
        <v>54</v>
      </c>
      <c r="E48" s="569" t="s">
        <v>158</v>
      </c>
      <c r="F48" s="673" t="s">
        <v>54</v>
      </c>
      <c r="G48" s="569" t="s">
        <v>158</v>
      </c>
      <c r="H48" s="673" t="s">
        <v>54</v>
      </c>
      <c r="I48" s="419"/>
      <c r="J48" s="419"/>
      <c r="K48" s="764"/>
      <c r="L48" s="569" t="s">
        <v>158</v>
      </c>
      <c r="M48" s="673" t="s">
        <v>54</v>
      </c>
      <c r="N48" s="569" t="s">
        <v>158</v>
      </c>
      <c r="O48" s="673" t="s">
        <v>54</v>
      </c>
      <c r="P48" s="569" t="s">
        <v>158</v>
      </c>
      <c r="Q48" s="673" t="s">
        <v>54</v>
      </c>
      <c r="R48" s="569" t="s">
        <v>158</v>
      </c>
      <c r="S48" s="673" t="s">
        <v>54</v>
      </c>
      <c r="T48" s="421"/>
      <c r="U48" s="421"/>
      <c r="V48" s="764"/>
      <c r="W48" s="569" t="s">
        <v>158</v>
      </c>
      <c r="X48" s="673" t="s">
        <v>54</v>
      </c>
      <c r="Y48" s="569" t="s">
        <v>158</v>
      </c>
      <c r="Z48" s="673" t="s">
        <v>54</v>
      </c>
      <c r="AA48" s="569" t="s">
        <v>158</v>
      </c>
      <c r="AB48" s="673" t="s">
        <v>54</v>
      </c>
      <c r="AC48" s="569" t="s">
        <v>158</v>
      </c>
      <c r="AD48" s="673" t="s">
        <v>54</v>
      </c>
      <c r="AE48" s="569" t="s">
        <v>158</v>
      </c>
      <c r="AF48" s="673" t="s">
        <v>54</v>
      </c>
      <c r="AG48" s="421"/>
      <c r="AH48" s="423"/>
      <c r="AI48" s="764"/>
      <c r="AJ48" s="569" t="s">
        <v>158</v>
      </c>
      <c r="AK48" s="673" t="s">
        <v>54</v>
      </c>
      <c r="AL48" s="569" t="s">
        <v>158</v>
      </c>
      <c r="AM48" s="673" t="s">
        <v>54</v>
      </c>
      <c r="AN48" s="569" t="s">
        <v>158</v>
      </c>
      <c r="AO48" s="673" t="s">
        <v>54</v>
      </c>
      <c r="AP48" s="569" t="s">
        <v>158</v>
      </c>
      <c r="AQ48" s="673" t="s">
        <v>54</v>
      </c>
      <c r="AR48" s="569" t="s">
        <v>158</v>
      </c>
      <c r="AS48" s="673" t="s">
        <v>54</v>
      </c>
      <c r="AT48" s="423"/>
      <c r="AU48" s="772"/>
      <c r="AV48" s="447" t="s">
        <v>506</v>
      </c>
      <c r="AW48" s="683" t="s">
        <v>54</v>
      </c>
      <c r="AX48" s="447" t="s">
        <v>506</v>
      </c>
      <c r="AY48" s="683" t="s">
        <v>54</v>
      </c>
      <c r="AZ48" s="447" t="s">
        <v>506</v>
      </c>
      <c r="BA48" s="683" t="s">
        <v>54</v>
      </c>
      <c r="BB48" s="447" t="s">
        <v>506</v>
      </c>
      <c r="BC48" s="683" t="s">
        <v>54</v>
      </c>
      <c r="BD48" s="423"/>
    </row>
    <row r="49" spans="1:56" ht="21">
      <c r="A49" s="419"/>
      <c r="B49" s="433" t="s">
        <v>491</v>
      </c>
      <c r="C49" s="569" t="s">
        <v>158</v>
      </c>
      <c r="D49" s="673" t="s">
        <v>54</v>
      </c>
      <c r="E49" s="569" t="s">
        <v>158</v>
      </c>
      <c r="F49" s="673" t="s">
        <v>54</v>
      </c>
      <c r="G49" s="569" t="s">
        <v>158</v>
      </c>
      <c r="H49" s="673" t="s">
        <v>54</v>
      </c>
      <c r="I49" s="419"/>
      <c r="J49" s="419"/>
      <c r="K49" s="433" t="s">
        <v>491</v>
      </c>
      <c r="L49" s="569" t="s">
        <v>158</v>
      </c>
      <c r="M49" s="673" t="s">
        <v>54</v>
      </c>
      <c r="N49" s="569" t="s">
        <v>158</v>
      </c>
      <c r="O49" s="673" t="s">
        <v>54</v>
      </c>
      <c r="P49" s="569" t="s">
        <v>158</v>
      </c>
      <c r="Q49" s="673" t="s">
        <v>54</v>
      </c>
      <c r="R49" s="569" t="s">
        <v>158</v>
      </c>
      <c r="S49" s="673" t="s">
        <v>54</v>
      </c>
      <c r="T49" s="421"/>
      <c r="U49" s="421"/>
      <c r="V49" s="433" t="s">
        <v>491</v>
      </c>
      <c r="W49" s="569" t="s">
        <v>158</v>
      </c>
      <c r="X49" s="673" t="s">
        <v>54</v>
      </c>
      <c r="Y49" s="569" t="s">
        <v>158</v>
      </c>
      <c r="Z49" s="673" t="s">
        <v>54</v>
      </c>
      <c r="AA49" s="569" t="s">
        <v>158</v>
      </c>
      <c r="AB49" s="673" t="s">
        <v>54</v>
      </c>
      <c r="AC49" s="569" t="s">
        <v>158</v>
      </c>
      <c r="AD49" s="673" t="s">
        <v>54</v>
      </c>
      <c r="AE49" s="569" t="s">
        <v>158</v>
      </c>
      <c r="AF49" s="673" t="s">
        <v>54</v>
      </c>
      <c r="AG49" s="421"/>
      <c r="AH49" s="423"/>
      <c r="AI49" s="433" t="s">
        <v>491</v>
      </c>
      <c r="AJ49" s="569" t="s">
        <v>158</v>
      </c>
      <c r="AK49" s="673" t="s">
        <v>54</v>
      </c>
      <c r="AL49" s="569" t="s">
        <v>158</v>
      </c>
      <c r="AM49" s="673" t="s">
        <v>54</v>
      </c>
      <c r="AN49" s="569" t="s">
        <v>158</v>
      </c>
      <c r="AO49" s="673" t="s">
        <v>54</v>
      </c>
      <c r="AP49" s="569" t="s">
        <v>158</v>
      </c>
      <c r="AQ49" s="673" t="s">
        <v>54</v>
      </c>
      <c r="AR49" s="569" t="s">
        <v>158</v>
      </c>
      <c r="AS49" s="673" t="s">
        <v>54</v>
      </c>
      <c r="AT49" s="423"/>
      <c r="AU49" s="772"/>
      <c r="AV49" s="447" t="s">
        <v>506</v>
      </c>
      <c r="AW49" s="683" t="s">
        <v>54</v>
      </c>
      <c r="AX49" s="447" t="s">
        <v>506</v>
      </c>
      <c r="AY49" s="683" t="s">
        <v>54</v>
      </c>
      <c r="AZ49" s="447" t="s">
        <v>506</v>
      </c>
      <c r="BA49" s="683" t="s">
        <v>54</v>
      </c>
      <c r="BB49" s="447" t="s">
        <v>506</v>
      </c>
      <c r="BC49" s="683" t="s">
        <v>54</v>
      </c>
      <c r="BD49" s="423"/>
    </row>
    <row r="50" spans="1:56" ht="21">
      <c r="A50" s="419"/>
      <c r="B50" s="771" t="s">
        <v>492</v>
      </c>
      <c r="C50" s="569" t="s">
        <v>158</v>
      </c>
      <c r="D50" s="673" t="s">
        <v>54</v>
      </c>
      <c r="E50" s="569" t="s">
        <v>158</v>
      </c>
      <c r="F50" s="673" t="s">
        <v>54</v>
      </c>
      <c r="G50" s="569" t="s">
        <v>158</v>
      </c>
      <c r="H50" s="673" t="s">
        <v>54</v>
      </c>
      <c r="I50" s="419"/>
      <c r="J50" s="419"/>
      <c r="K50" s="771" t="s">
        <v>492</v>
      </c>
      <c r="L50" s="569" t="s">
        <v>158</v>
      </c>
      <c r="M50" s="673" t="s">
        <v>54</v>
      </c>
      <c r="N50" s="569" t="s">
        <v>158</v>
      </c>
      <c r="O50" s="673" t="s">
        <v>54</v>
      </c>
      <c r="P50" s="569" t="s">
        <v>158</v>
      </c>
      <c r="Q50" s="673" t="s">
        <v>54</v>
      </c>
      <c r="R50" s="569" t="s">
        <v>158</v>
      </c>
      <c r="S50" s="673" t="s">
        <v>54</v>
      </c>
      <c r="T50" s="421"/>
      <c r="U50" s="421"/>
      <c r="V50" s="771" t="s">
        <v>492</v>
      </c>
      <c r="W50" s="569" t="s">
        <v>158</v>
      </c>
      <c r="X50" s="673" t="s">
        <v>54</v>
      </c>
      <c r="Y50" s="569" t="s">
        <v>158</v>
      </c>
      <c r="Z50" s="673" t="s">
        <v>54</v>
      </c>
      <c r="AA50" s="569" t="s">
        <v>158</v>
      </c>
      <c r="AB50" s="673" t="s">
        <v>54</v>
      </c>
      <c r="AC50" s="569" t="s">
        <v>158</v>
      </c>
      <c r="AD50" s="673" t="s">
        <v>54</v>
      </c>
      <c r="AE50" s="569" t="s">
        <v>158</v>
      </c>
      <c r="AF50" s="673" t="s">
        <v>54</v>
      </c>
      <c r="AG50" s="421"/>
      <c r="AH50" s="423"/>
      <c r="AI50" s="771" t="s">
        <v>492</v>
      </c>
      <c r="AJ50" s="569" t="s">
        <v>158</v>
      </c>
      <c r="AK50" s="673" t="s">
        <v>54</v>
      </c>
      <c r="AL50" s="569" t="s">
        <v>158</v>
      </c>
      <c r="AM50" s="673" t="s">
        <v>54</v>
      </c>
      <c r="AN50" s="569" t="s">
        <v>158</v>
      </c>
      <c r="AO50" s="673" t="s">
        <v>54</v>
      </c>
      <c r="AP50" s="569" t="s">
        <v>158</v>
      </c>
      <c r="AQ50" s="673" t="s">
        <v>54</v>
      </c>
      <c r="AR50" s="569" t="s">
        <v>158</v>
      </c>
      <c r="AS50" s="673" t="s">
        <v>54</v>
      </c>
      <c r="AT50" s="423"/>
      <c r="AU50" s="773"/>
      <c r="AV50" s="447" t="s">
        <v>506</v>
      </c>
      <c r="AW50" s="683" t="s">
        <v>54</v>
      </c>
      <c r="AX50" s="447" t="s">
        <v>506</v>
      </c>
      <c r="AY50" s="683" t="s">
        <v>54</v>
      </c>
      <c r="AZ50" s="447" t="s">
        <v>506</v>
      </c>
      <c r="BA50" s="683" t="s">
        <v>54</v>
      </c>
      <c r="BB50" s="447" t="s">
        <v>506</v>
      </c>
      <c r="BC50" s="683" t="s">
        <v>54</v>
      </c>
      <c r="BD50" s="423"/>
    </row>
    <row r="51" spans="1:56" ht="28.5" customHeight="1">
      <c r="A51" s="419"/>
      <c r="B51" s="772"/>
      <c r="C51" s="569" t="s">
        <v>1316</v>
      </c>
      <c r="D51" s="676">
        <v>300</v>
      </c>
      <c r="E51" s="569" t="s">
        <v>158</v>
      </c>
      <c r="F51" s="673" t="s">
        <v>54</v>
      </c>
      <c r="G51" s="569" t="s">
        <v>158</v>
      </c>
      <c r="H51" s="673" t="s">
        <v>54</v>
      </c>
      <c r="I51" s="419"/>
      <c r="J51" s="419"/>
      <c r="K51" s="772"/>
      <c r="L51" s="569" t="s">
        <v>1316</v>
      </c>
      <c r="M51" s="676">
        <v>300</v>
      </c>
      <c r="N51" s="569" t="s">
        <v>158</v>
      </c>
      <c r="O51" s="673" t="s">
        <v>54</v>
      </c>
      <c r="P51" s="569" t="s">
        <v>158</v>
      </c>
      <c r="Q51" s="673" t="s">
        <v>54</v>
      </c>
      <c r="R51" s="569" t="s">
        <v>497</v>
      </c>
      <c r="S51" s="673">
        <v>300</v>
      </c>
      <c r="T51" s="421"/>
      <c r="U51" s="421"/>
      <c r="V51" s="772"/>
      <c r="W51" s="569" t="s">
        <v>1323</v>
      </c>
      <c r="X51" s="673">
        <v>300</v>
      </c>
      <c r="Y51" s="569" t="s">
        <v>158</v>
      </c>
      <c r="Z51" s="673" t="s">
        <v>54</v>
      </c>
      <c r="AA51" s="569" t="s">
        <v>497</v>
      </c>
      <c r="AB51" s="673">
        <v>300</v>
      </c>
      <c r="AC51" s="569" t="s">
        <v>158</v>
      </c>
      <c r="AD51" s="673" t="s">
        <v>54</v>
      </c>
      <c r="AE51" s="569" t="s">
        <v>497</v>
      </c>
      <c r="AF51" s="673">
        <v>300</v>
      </c>
      <c r="AG51" s="421"/>
      <c r="AH51" s="423"/>
      <c r="AI51" s="772"/>
      <c r="AJ51" s="569" t="s">
        <v>1316</v>
      </c>
      <c r="AK51" s="673">
        <v>300</v>
      </c>
      <c r="AL51" s="569" t="s">
        <v>497</v>
      </c>
      <c r="AM51" s="673">
        <v>300</v>
      </c>
      <c r="AN51" s="569" t="s">
        <v>497</v>
      </c>
      <c r="AO51" s="673">
        <v>300</v>
      </c>
      <c r="AP51" s="569" t="s">
        <v>497</v>
      </c>
      <c r="AQ51" s="673">
        <v>300</v>
      </c>
      <c r="AR51" s="569" t="s">
        <v>497</v>
      </c>
      <c r="AS51" s="673">
        <v>300</v>
      </c>
      <c r="AT51" s="423"/>
      <c r="AU51" s="785" t="s">
        <v>815</v>
      </c>
      <c r="AV51" s="447" t="s">
        <v>506</v>
      </c>
      <c r="AW51" s="683" t="s">
        <v>54</v>
      </c>
      <c r="AX51" s="447" t="s">
        <v>506</v>
      </c>
      <c r="AY51" s="683" t="s">
        <v>54</v>
      </c>
      <c r="AZ51" s="447" t="s">
        <v>506</v>
      </c>
      <c r="BA51" s="683" t="s">
        <v>54</v>
      </c>
      <c r="BB51" s="447" t="s">
        <v>506</v>
      </c>
      <c r="BC51" s="683" t="s">
        <v>54</v>
      </c>
      <c r="BD51" s="423"/>
    </row>
    <row r="52" spans="1:56" ht="21">
      <c r="A52" s="419"/>
      <c r="B52" s="772"/>
      <c r="C52" s="569" t="s">
        <v>158</v>
      </c>
      <c r="D52" s="673" t="s">
        <v>54</v>
      </c>
      <c r="E52" s="569" t="s">
        <v>158</v>
      </c>
      <c r="F52" s="673" t="s">
        <v>54</v>
      </c>
      <c r="G52" s="569" t="s">
        <v>158</v>
      </c>
      <c r="H52" s="673" t="s">
        <v>54</v>
      </c>
      <c r="I52" s="419"/>
      <c r="J52" s="419"/>
      <c r="K52" s="772"/>
      <c r="L52" s="569" t="s">
        <v>158</v>
      </c>
      <c r="M52" s="673" t="s">
        <v>54</v>
      </c>
      <c r="N52" s="569" t="s">
        <v>158</v>
      </c>
      <c r="O52" s="673" t="s">
        <v>54</v>
      </c>
      <c r="P52" s="569" t="s">
        <v>158</v>
      </c>
      <c r="Q52" s="673" t="s">
        <v>54</v>
      </c>
      <c r="R52" s="569" t="s">
        <v>158</v>
      </c>
      <c r="S52" s="673" t="s">
        <v>54</v>
      </c>
      <c r="T52" s="421"/>
      <c r="U52" s="421"/>
      <c r="V52" s="772"/>
      <c r="W52" s="569" t="s">
        <v>158</v>
      </c>
      <c r="X52" s="673" t="s">
        <v>54</v>
      </c>
      <c r="Y52" s="569" t="s">
        <v>158</v>
      </c>
      <c r="Z52" s="673" t="s">
        <v>54</v>
      </c>
      <c r="AA52" s="569"/>
      <c r="AB52" s="673"/>
      <c r="AC52" s="569" t="s">
        <v>158</v>
      </c>
      <c r="AD52" s="673" t="s">
        <v>54</v>
      </c>
      <c r="AE52" s="569" t="s">
        <v>158</v>
      </c>
      <c r="AF52" s="673" t="s">
        <v>54</v>
      </c>
      <c r="AG52" s="421"/>
      <c r="AH52" s="423"/>
      <c r="AI52" s="772"/>
      <c r="AJ52" s="569" t="s">
        <v>158</v>
      </c>
      <c r="AK52" s="673" t="s">
        <v>54</v>
      </c>
      <c r="AL52" s="569" t="s">
        <v>158</v>
      </c>
      <c r="AM52" s="673" t="s">
        <v>54</v>
      </c>
      <c r="AN52" s="569" t="s">
        <v>158</v>
      </c>
      <c r="AO52" s="673" t="s">
        <v>54</v>
      </c>
      <c r="AP52" s="569" t="s">
        <v>158</v>
      </c>
      <c r="AQ52" s="673" t="s">
        <v>54</v>
      </c>
      <c r="AR52" s="569" t="s">
        <v>158</v>
      </c>
      <c r="AS52" s="673" t="s">
        <v>54</v>
      </c>
      <c r="AT52" s="423"/>
      <c r="AU52" s="786"/>
      <c r="AV52" s="447" t="s">
        <v>506</v>
      </c>
      <c r="AW52" s="683" t="s">
        <v>54</v>
      </c>
      <c r="AX52" s="447" t="s">
        <v>506</v>
      </c>
      <c r="AY52" s="683" t="s">
        <v>54</v>
      </c>
      <c r="AZ52" s="447" t="s">
        <v>506</v>
      </c>
      <c r="BA52" s="683" t="s">
        <v>54</v>
      </c>
      <c r="BB52" s="447" t="s">
        <v>506</v>
      </c>
      <c r="BC52" s="683" t="s">
        <v>54</v>
      </c>
      <c r="BD52" s="423"/>
    </row>
    <row r="53" spans="1:56" ht="21">
      <c r="A53" s="419" t="s">
        <v>31</v>
      </c>
      <c r="B53" s="773"/>
      <c r="C53" s="569" t="s">
        <v>158</v>
      </c>
      <c r="D53" s="673" t="s">
        <v>54</v>
      </c>
      <c r="E53" s="569" t="s">
        <v>158</v>
      </c>
      <c r="F53" s="673" t="s">
        <v>54</v>
      </c>
      <c r="G53" s="569" t="s">
        <v>158</v>
      </c>
      <c r="H53" s="673" t="s">
        <v>54</v>
      </c>
      <c r="I53" s="419"/>
      <c r="J53" s="419" t="s">
        <v>31</v>
      </c>
      <c r="K53" s="773"/>
      <c r="L53" s="569" t="s">
        <v>158</v>
      </c>
      <c r="M53" s="673" t="s">
        <v>54</v>
      </c>
      <c r="N53" s="569" t="s">
        <v>158</v>
      </c>
      <c r="O53" s="673" t="s">
        <v>54</v>
      </c>
      <c r="P53" s="569"/>
      <c r="Q53" s="673" t="s">
        <v>54</v>
      </c>
      <c r="R53" s="569"/>
      <c r="S53" s="673"/>
      <c r="T53" s="421"/>
      <c r="U53" s="421"/>
      <c r="V53" s="773"/>
      <c r="W53" s="569" t="s">
        <v>158</v>
      </c>
      <c r="X53" s="673" t="s">
        <v>54</v>
      </c>
      <c r="Y53" s="569" t="s">
        <v>158</v>
      </c>
      <c r="Z53" s="673" t="s">
        <v>54</v>
      </c>
      <c r="AA53" s="569"/>
      <c r="AB53" s="673" t="s">
        <v>504</v>
      </c>
      <c r="AC53" s="569" t="s">
        <v>158</v>
      </c>
      <c r="AD53" s="673" t="s">
        <v>54</v>
      </c>
      <c r="AE53" s="569"/>
      <c r="AF53" s="673"/>
      <c r="AG53" s="421"/>
      <c r="AH53" s="423"/>
      <c r="AI53" s="773"/>
      <c r="AJ53" s="569" t="s">
        <v>158</v>
      </c>
      <c r="AK53" s="673" t="s">
        <v>54</v>
      </c>
      <c r="AL53" s="569" t="s">
        <v>158</v>
      </c>
      <c r="AM53" s="673" t="s">
        <v>54</v>
      </c>
      <c r="AN53" s="569" t="s">
        <v>158</v>
      </c>
      <c r="AO53" s="673" t="s">
        <v>54</v>
      </c>
      <c r="AP53" s="569"/>
      <c r="AQ53" s="673"/>
      <c r="AR53" s="569"/>
      <c r="AS53" s="673"/>
      <c r="AT53" s="423"/>
      <c r="AU53" s="786"/>
      <c r="AV53" s="447" t="s">
        <v>506</v>
      </c>
      <c r="AW53" s="683" t="s">
        <v>54</v>
      </c>
      <c r="AX53" s="447" t="s">
        <v>506</v>
      </c>
      <c r="AY53" s="683" t="s">
        <v>54</v>
      </c>
      <c r="AZ53" s="447" t="s">
        <v>506</v>
      </c>
      <c r="BA53" s="683" t="s">
        <v>54</v>
      </c>
      <c r="BB53" s="447" t="s">
        <v>506</v>
      </c>
      <c r="BC53" s="683" t="s">
        <v>54</v>
      </c>
      <c r="BD53" s="423"/>
    </row>
    <row r="54" spans="1:56" ht="22.5">
      <c r="A54" s="419" t="s">
        <v>31</v>
      </c>
      <c r="B54" s="761" t="s">
        <v>493</v>
      </c>
      <c r="C54" s="569" t="s">
        <v>158</v>
      </c>
      <c r="D54" s="673" t="s">
        <v>54</v>
      </c>
      <c r="E54" s="569" t="s">
        <v>158</v>
      </c>
      <c r="F54" s="673" t="s">
        <v>54</v>
      </c>
      <c r="G54" s="569"/>
      <c r="H54" s="673"/>
      <c r="I54" s="419"/>
      <c r="J54" s="419" t="s">
        <v>31</v>
      </c>
      <c r="K54" s="761" t="s">
        <v>493</v>
      </c>
      <c r="L54" s="569" t="s">
        <v>158</v>
      </c>
      <c r="M54" s="673" t="s">
        <v>54</v>
      </c>
      <c r="N54" s="569" t="s">
        <v>158</v>
      </c>
      <c r="O54" s="673" t="s">
        <v>54</v>
      </c>
      <c r="P54" s="569"/>
      <c r="Q54" s="673"/>
      <c r="R54" s="569" t="s">
        <v>1396</v>
      </c>
      <c r="S54" s="673">
        <v>300</v>
      </c>
      <c r="T54" s="421"/>
      <c r="U54" s="421"/>
      <c r="V54" s="761" t="s">
        <v>493</v>
      </c>
      <c r="W54" s="569" t="s">
        <v>158</v>
      </c>
      <c r="X54" s="673" t="s">
        <v>54</v>
      </c>
      <c r="Y54" s="569" t="s">
        <v>158</v>
      </c>
      <c r="Z54" s="673" t="s">
        <v>54</v>
      </c>
      <c r="AA54" s="569" t="s">
        <v>1396</v>
      </c>
      <c r="AB54" s="673">
        <v>300</v>
      </c>
      <c r="AC54" s="569" t="s">
        <v>158</v>
      </c>
      <c r="AD54" s="673" t="s">
        <v>54</v>
      </c>
      <c r="AE54" s="569" t="s">
        <v>1396</v>
      </c>
      <c r="AF54" s="673">
        <v>300</v>
      </c>
      <c r="AG54" s="421"/>
      <c r="AH54" s="423"/>
      <c r="AI54" s="785" t="s">
        <v>493</v>
      </c>
      <c r="AJ54" s="569"/>
      <c r="AK54" s="673"/>
      <c r="AL54" s="569" t="s">
        <v>494</v>
      </c>
      <c r="AM54" s="673">
        <v>300</v>
      </c>
      <c r="AN54" s="569" t="s">
        <v>1396</v>
      </c>
      <c r="AO54" s="673">
        <v>300</v>
      </c>
      <c r="AP54" s="569" t="s">
        <v>1396</v>
      </c>
      <c r="AQ54" s="673">
        <v>300</v>
      </c>
      <c r="AR54" s="569" t="s">
        <v>1396</v>
      </c>
      <c r="AS54" s="673">
        <v>300</v>
      </c>
      <c r="AT54" s="423"/>
      <c r="AU54" s="786"/>
      <c r="AV54" s="447" t="s">
        <v>506</v>
      </c>
      <c r="AW54" s="683" t="s">
        <v>54</v>
      </c>
      <c r="AX54" s="447" t="s">
        <v>506</v>
      </c>
      <c r="AY54" s="683" t="s">
        <v>54</v>
      </c>
      <c r="AZ54" s="447" t="s">
        <v>506</v>
      </c>
      <c r="BA54" s="683" t="s">
        <v>54</v>
      </c>
      <c r="BB54" s="447" t="s">
        <v>506</v>
      </c>
      <c r="BC54" s="683" t="s">
        <v>54</v>
      </c>
      <c r="BD54" s="423"/>
    </row>
    <row r="55" spans="1:56" ht="33.75">
      <c r="A55" s="419"/>
      <c r="B55" s="787"/>
      <c r="C55" s="569"/>
      <c r="D55" s="673"/>
      <c r="E55" s="569"/>
      <c r="F55" s="673"/>
      <c r="G55" s="569"/>
      <c r="H55" s="673"/>
      <c r="I55" s="419"/>
      <c r="J55" s="419"/>
      <c r="K55" s="787"/>
      <c r="L55" s="569"/>
      <c r="M55" s="673"/>
      <c r="N55" s="569"/>
      <c r="O55" s="673"/>
      <c r="P55" s="569"/>
      <c r="Q55" s="673"/>
      <c r="R55" s="569" t="s">
        <v>1397</v>
      </c>
      <c r="S55" s="673">
        <v>440</v>
      </c>
      <c r="T55" s="421"/>
      <c r="U55" s="421"/>
      <c r="V55" s="787"/>
      <c r="W55" s="569"/>
      <c r="X55" s="673"/>
      <c r="Y55" s="569"/>
      <c r="Z55" s="676"/>
      <c r="AA55" s="569" t="s">
        <v>1397</v>
      </c>
      <c r="AB55" s="673">
        <v>440</v>
      </c>
      <c r="AC55" s="569"/>
      <c r="AD55" s="676"/>
      <c r="AE55" s="569" t="s">
        <v>1397</v>
      </c>
      <c r="AF55" s="673">
        <v>440</v>
      </c>
      <c r="AG55" s="421"/>
      <c r="AH55" s="423"/>
      <c r="AI55" s="786"/>
      <c r="AJ55" s="569" t="s">
        <v>158</v>
      </c>
      <c r="AK55" s="673" t="s">
        <v>54</v>
      </c>
      <c r="AL55" s="569" t="s">
        <v>158</v>
      </c>
      <c r="AM55" s="673" t="s">
        <v>54</v>
      </c>
      <c r="AN55" s="569" t="s">
        <v>1397</v>
      </c>
      <c r="AO55" s="673">
        <v>440</v>
      </c>
      <c r="AP55" s="569" t="s">
        <v>1397</v>
      </c>
      <c r="AQ55" s="673">
        <v>440</v>
      </c>
      <c r="AR55" s="569" t="s">
        <v>1397</v>
      </c>
      <c r="AS55" s="673">
        <v>440</v>
      </c>
      <c r="AT55" s="423"/>
      <c r="AU55" s="786"/>
      <c r="AV55" s="447"/>
      <c r="AW55" s="683"/>
      <c r="AX55" s="447"/>
      <c r="AY55" s="683"/>
      <c r="AZ55" s="447"/>
      <c r="BA55" s="683"/>
      <c r="BB55" s="447"/>
      <c r="BC55" s="683"/>
      <c r="BD55" s="423"/>
    </row>
    <row r="56" spans="1:56" ht="21">
      <c r="A56" s="419"/>
      <c r="B56" s="762"/>
      <c r="C56" s="569"/>
      <c r="D56" s="673"/>
      <c r="E56" s="569"/>
      <c r="F56" s="673"/>
      <c r="G56" s="569"/>
      <c r="H56" s="673"/>
      <c r="I56" s="419"/>
      <c r="J56" s="419"/>
      <c r="K56" s="762"/>
      <c r="L56" s="569"/>
      <c r="M56" s="673"/>
      <c r="N56" s="569"/>
      <c r="O56" s="673"/>
      <c r="P56" s="569"/>
      <c r="Q56" s="673"/>
      <c r="R56" s="569" t="s">
        <v>158</v>
      </c>
      <c r="S56" s="673" t="s">
        <v>54</v>
      </c>
      <c r="T56" s="421"/>
      <c r="U56" s="421"/>
      <c r="V56" s="762"/>
      <c r="W56" s="569"/>
      <c r="X56" s="673"/>
      <c r="Y56" s="569"/>
      <c r="Z56" s="676"/>
      <c r="AA56" s="569" t="s">
        <v>158</v>
      </c>
      <c r="AB56" s="673" t="s">
        <v>54</v>
      </c>
      <c r="AC56" s="569"/>
      <c r="AD56" s="676"/>
      <c r="AE56" s="569" t="s">
        <v>158</v>
      </c>
      <c r="AF56" s="673" t="s">
        <v>54</v>
      </c>
      <c r="AG56" s="421"/>
      <c r="AH56" s="423"/>
      <c r="AI56" s="788"/>
      <c r="AJ56" s="569" t="s">
        <v>158</v>
      </c>
      <c r="AK56" s="673" t="s">
        <v>54</v>
      </c>
      <c r="AL56" s="569" t="s">
        <v>158</v>
      </c>
      <c r="AM56" s="673" t="s">
        <v>54</v>
      </c>
      <c r="AN56" s="569" t="s">
        <v>158</v>
      </c>
      <c r="AO56" s="673" t="s">
        <v>54</v>
      </c>
      <c r="AP56" s="569" t="s">
        <v>158</v>
      </c>
      <c r="AQ56" s="673" t="s">
        <v>54</v>
      </c>
      <c r="AR56" s="569" t="s">
        <v>158</v>
      </c>
      <c r="AS56" s="673" t="s">
        <v>54</v>
      </c>
      <c r="AT56" s="423"/>
      <c r="AU56" s="786"/>
      <c r="AV56" s="447"/>
      <c r="AW56" s="683"/>
      <c r="AX56" s="447"/>
      <c r="AY56" s="683"/>
      <c r="AZ56" s="447"/>
      <c r="BA56" s="683"/>
      <c r="BB56" s="447"/>
      <c r="BC56" s="683"/>
      <c r="BD56" s="423"/>
    </row>
    <row r="57" spans="1:56" ht="22.5">
      <c r="A57" s="419" t="s">
        <v>31</v>
      </c>
      <c r="B57" s="763" t="s">
        <v>495</v>
      </c>
      <c r="C57" s="569" t="s">
        <v>158</v>
      </c>
      <c r="D57" s="673" t="s">
        <v>54</v>
      </c>
      <c r="E57" s="569" t="s">
        <v>1358</v>
      </c>
      <c r="F57" s="673">
        <v>560</v>
      </c>
      <c r="G57" s="569" t="s">
        <v>1358</v>
      </c>
      <c r="H57" s="673">
        <v>560</v>
      </c>
      <c r="I57" s="419"/>
      <c r="J57" s="419" t="s">
        <v>31</v>
      </c>
      <c r="K57" s="763" t="s">
        <v>495</v>
      </c>
      <c r="L57" s="569" t="s">
        <v>158</v>
      </c>
      <c r="M57" s="673" t="s">
        <v>54</v>
      </c>
      <c r="N57" s="569" t="s">
        <v>158</v>
      </c>
      <c r="O57" s="673"/>
      <c r="P57" s="569" t="s">
        <v>1358</v>
      </c>
      <c r="Q57" s="673">
        <v>560</v>
      </c>
      <c r="R57" s="569" t="s">
        <v>1376</v>
      </c>
      <c r="S57" s="673">
        <v>400</v>
      </c>
      <c r="T57" s="421"/>
      <c r="U57" s="421"/>
      <c r="V57" s="763" t="s">
        <v>495</v>
      </c>
      <c r="W57" s="569" t="s">
        <v>1358</v>
      </c>
      <c r="X57" s="673">
        <v>560</v>
      </c>
      <c r="Y57" s="569" t="s">
        <v>1358</v>
      </c>
      <c r="Z57" s="673">
        <v>560</v>
      </c>
      <c r="AA57" s="569" t="s">
        <v>1376</v>
      </c>
      <c r="AB57" s="673">
        <v>400</v>
      </c>
      <c r="AC57" s="569" t="s">
        <v>1358</v>
      </c>
      <c r="AD57" s="673">
        <v>560</v>
      </c>
      <c r="AE57" s="569" t="s">
        <v>1376</v>
      </c>
      <c r="AF57" s="673">
        <v>400</v>
      </c>
      <c r="AG57" s="421"/>
      <c r="AH57" s="423"/>
      <c r="AI57" s="763" t="s">
        <v>495</v>
      </c>
      <c r="AJ57" s="569" t="s">
        <v>1358</v>
      </c>
      <c r="AK57" s="673">
        <v>560</v>
      </c>
      <c r="AL57" s="569" t="s">
        <v>1358</v>
      </c>
      <c r="AM57" s="673">
        <v>560</v>
      </c>
      <c r="AN57" s="569" t="s">
        <v>1376</v>
      </c>
      <c r="AO57" s="673">
        <v>400</v>
      </c>
      <c r="AP57" s="569" t="s">
        <v>1376</v>
      </c>
      <c r="AQ57" s="673">
        <v>400</v>
      </c>
      <c r="AR57" s="569" t="s">
        <v>1376</v>
      </c>
      <c r="AS57" s="673">
        <v>400</v>
      </c>
      <c r="AT57" s="423"/>
      <c r="AU57" s="786"/>
      <c r="AV57" s="447" t="s">
        <v>506</v>
      </c>
      <c r="AW57" s="683" t="s">
        <v>54</v>
      </c>
      <c r="AX57" s="447" t="s">
        <v>506</v>
      </c>
      <c r="AY57" s="683" t="s">
        <v>54</v>
      </c>
      <c r="AZ57" s="447" t="s">
        <v>506</v>
      </c>
      <c r="BA57" s="683" t="s">
        <v>54</v>
      </c>
      <c r="BB57" s="447" t="s">
        <v>506</v>
      </c>
      <c r="BC57" s="683" t="s">
        <v>54</v>
      </c>
      <c r="BD57" s="423"/>
    </row>
    <row r="58" spans="1:56" ht="22.5">
      <c r="A58" s="419" t="s">
        <v>31</v>
      </c>
      <c r="B58" s="764"/>
      <c r="C58" s="569" t="s">
        <v>158</v>
      </c>
      <c r="D58" s="673" t="s">
        <v>54</v>
      </c>
      <c r="E58" s="569" t="s">
        <v>158</v>
      </c>
      <c r="F58" s="673" t="s">
        <v>54</v>
      </c>
      <c r="G58" s="569"/>
      <c r="H58" s="673"/>
      <c r="I58" s="419"/>
      <c r="J58" s="419" t="s">
        <v>31</v>
      </c>
      <c r="K58" s="764"/>
      <c r="L58" s="569" t="s">
        <v>158</v>
      </c>
      <c r="M58" s="673" t="s">
        <v>54</v>
      </c>
      <c r="N58" s="569" t="s">
        <v>158</v>
      </c>
      <c r="O58" s="673" t="s">
        <v>54</v>
      </c>
      <c r="P58" s="569"/>
      <c r="Q58" s="673"/>
      <c r="R58" s="569" t="s">
        <v>995</v>
      </c>
      <c r="S58" s="673">
        <v>110</v>
      </c>
      <c r="T58" s="421"/>
      <c r="U58" s="421"/>
      <c r="V58" s="764"/>
      <c r="W58" s="569"/>
      <c r="X58" s="673"/>
      <c r="Y58" s="569"/>
      <c r="Z58" s="673"/>
      <c r="AA58" s="569" t="s">
        <v>995</v>
      </c>
      <c r="AB58" s="673">
        <v>110</v>
      </c>
      <c r="AC58" s="569" t="s">
        <v>158</v>
      </c>
      <c r="AD58" s="673" t="s">
        <v>54</v>
      </c>
      <c r="AE58" s="569" t="s">
        <v>995</v>
      </c>
      <c r="AF58" s="673">
        <v>110</v>
      </c>
      <c r="AG58" s="421"/>
      <c r="AH58" s="423"/>
      <c r="AI58" s="764"/>
      <c r="AJ58" s="569"/>
      <c r="AK58" s="673"/>
      <c r="AL58" s="569" t="s">
        <v>498</v>
      </c>
      <c r="AM58" s="673">
        <v>279</v>
      </c>
      <c r="AN58" s="569" t="s">
        <v>995</v>
      </c>
      <c r="AO58" s="673">
        <v>110</v>
      </c>
      <c r="AP58" s="569" t="s">
        <v>995</v>
      </c>
      <c r="AQ58" s="673">
        <v>110</v>
      </c>
      <c r="AR58" s="569" t="s">
        <v>995</v>
      </c>
      <c r="AS58" s="673">
        <v>110</v>
      </c>
      <c r="AT58" s="423"/>
      <c r="AU58" s="786"/>
      <c r="AV58" s="447" t="s">
        <v>506</v>
      </c>
      <c r="AW58" s="683" t="s">
        <v>54</v>
      </c>
      <c r="AX58" s="447" t="s">
        <v>506</v>
      </c>
      <c r="AY58" s="683" t="s">
        <v>54</v>
      </c>
      <c r="AZ58" s="447" t="s">
        <v>506</v>
      </c>
      <c r="BA58" s="683" t="s">
        <v>54</v>
      </c>
      <c r="BB58" s="447" t="s">
        <v>506</v>
      </c>
      <c r="BC58" s="683" t="s">
        <v>54</v>
      </c>
      <c r="BD58" s="423"/>
    </row>
    <row r="59" spans="1:56" ht="21">
      <c r="A59" s="419"/>
      <c r="B59" s="764"/>
      <c r="C59" s="569" t="s">
        <v>158</v>
      </c>
      <c r="D59" s="673" t="s">
        <v>54</v>
      </c>
      <c r="E59" s="569" t="s">
        <v>158</v>
      </c>
      <c r="F59" s="673" t="s">
        <v>54</v>
      </c>
      <c r="G59" s="569" t="s">
        <v>158</v>
      </c>
      <c r="H59" s="673" t="s">
        <v>54</v>
      </c>
      <c r="I59" s="419"/>
      <c r="J59" s="419"/>
      <c r="K59" s="764"/>
      <c r="L59" s="569" t="s">
        <v>158</v>
      </c>
      <c r="M59" s="673" t="s">
        <v>54</v>
      </c>
      <c r="N59" s="569" t="s">
        <v>158</v>
      </c>
      <c r="O59" s="673" t="s">
        <v>54</v>
      </c>
      <c r="P59" s="569"/>
      <c r="Q59" s="673"/>
      <c r="R59" s="569" t="s">
        <v>1402</v>
      </c>
      <c r="S59" s="673">
        <v>485</v>
      </c>
      <c r="T59" s="421"/>
      <c r="U59" s="421"/>
      <c r="V59" s="764"/>
      <c r="W59" s="569" t="s">
        <v>158</v>
      </c>
      <c r="X59" s="673" t="s">
        <v>54</v>
      </c>
      <c r="Y59" s="569"/>
      <c r="Z59" s="673"/>
      <c r="AA59" s="569" t="s">
        <v>1402</v>
      </c>
      <c r="AB59" s="673">
        <v>485</v>
      </c>
      <c r="AC59" s="569" t="s">
        <v>158</v>
      </c>
      <c r="AD59" s="673" t="s">
        <v>54</v>
      </c>
      <c r="AE59" s="569" t="s">
        <v>1402</v>
      </c>
      <c r="AF59" s="673">
        <v>485</v>
      </c>
      <c r="AG59" s="421"/>
      <c r="AH59" s="423"/>
      <c r="AI59" s="764"/>
      <c r="AJ59" s="569" t="s">
        <v>158</v>
      </c>
      <c r="AK59" s="673" t="s">
        <v>54</v>
      </c>
      <c r="AL59" s="569" t="s">
        <v>158</v>
      </c>
      <c r="AM59" s="673" t="s">
        <v>54</v>
      </c>
      <c r="AN59" s="569" t="s">
        <v>1402</v>
      </c>
      <c r="AO59" s="673">
        <v>485</v>
      </c>
      <c r="AP59" s="569" t="s">
        <v>1402</v>
      </c>
      <c r="AQ59" s="673">
        <v>485</v>
      </c>
      <c r="AR59" s="569" t="s">
        <v>1398</v>
      </c>
      <c r="AS59" s="673">
        <v>485</v>
      </c>
      <c r="AT59" s="423"/>
      <c r="AU59" s="786"/>
      <c r="AV59" s="447"/>
      <c r="AW59" s="683"/>
      <c r="AX59" s="447"/>
      <c r="AY59" s="683"/>
      <c r="AZ59" s="447"/>
      <c r="BA59" s="683"/>
      <c r="BB59" s="447"/>
      <c r="BC59" s="683"/>
      <c r="BD59" s="423"/>
    </row>
    <row r="60" spans="1:56" ht="56.25">
      <c r="A60" s="419"/>
      <c r="B60" s="764"/>
      <c r="C60" s="569" t="s">
        <v>158</v>
      </c>
      <c r="D60" s="673" t="s">
        <v>54</v>
      </c>
      <c r="E60" s="569" t="s">
        <v>158</v>
      </c>
      <c r="F60" s="673" t="s">
        <v>54</v>
      </c>
      <c r="G60" s="569" t="s">
        <v>158</v>
      </c>
      <c r="H60" s="673" t="s">
        <v>54</v>
      </c>
      <c r="I60" s="419"/>
      <c r="J60" s="419"/>
      <c r="K60" s="764"/>
      <c r="L60" s="569"/>
      <c r="M60" s="673"/>
      <c r="N60" s="569"/>
      <c r="O60" s="673"/>
      <c r="P60" s="569"/>
      <c r="Q60" s="673"/>
      <c r="R60" s="569" t="s">
        <v>996</v>
      </c>
      <c r="S60" s="673">
        <v>0</v>
      </c>
      <c r="T60" s="421"/>
      <c r="U60" s="421"/>
      <c r="V60" s="764"/>
      <c r="W60" s="569" t="s">
        <v>158</v>
      </c>
      <c r="X60" s="673" t="s">
        <v>54</v>
      </c>
      <c r="Y60" s="569"/>
      <c r="Z60" s="673"/>
      <c r="AA60" s="569" t="s">
        <v>996</v>
      </c>
      <c r="AB60" s="673">
        <v>0</v>
      </c>
      <c r="AC60" s="569" t="s">
        <v>158</v>
      </c>
      <c r="AD60" s="673" t="s">
        <v>54</v>
      </c>
      <c r="AE60" s="569" t="s">
        <v>996</v>
      </c>
      <c r="AF60" s="673">
        <v>0</v>
      </c>
      <c r="AG60" s="421"/>
      <c r="AH60" s="423"/>
      <c r="AI60" s="764"/>
      <c r="AJ60" s="569" t="s">
        <v>158</v>
      </c>
      <c r="AK60" s="673" t="s">
        <v>54</v>
      </c>
      <c r="AL60" s="569" t="s">
        <v>158</v>
      </c>
      <c r="AM60" s="673" t="s">
        <v>54</v>
      </c>
      <c r="AN60" s="569" t="s">
        <v>996</v>
      </c>
      <c r="AO60" s="673">
        <v>0</v>
      </c>
      <c r="AP60" s="569" t="s">
        <v>996</v>
      </c>
      <c r="AQ60" s="673">
        <v>0</v>
      </c>
      <c r="AR60" s="569" t="s">
        <v>996</v>
      </c>
      <c r="AS60" s="673">
        <v>0</v>
      </c>
      <c r="AT60" s="423"/>
      <c r="AU60" s="786"/>
      <c r="AV60" s="447"/>
      <c r="AW60" s="683"/>
      <c r="AX60" s="447"/>
      <c r="AY60" s="683"/>
      <c r="AZ60" s="447"/>
      <c r="BA60" s="683"/>
      <c r="BB60" s="447"/>
      <c r="BC60" s="683"/>
      <c r="BD60" s="423"/>
    </row>
    <row r="61" spans="1:56" ht="22.5">
      <c r="A61" s="419" t="s">
        <v>31</v>
      </c>
      <c r="B61" s="764"/>
      <c r="C61" s="569" t="s">
        <v>158</v>
      </c>
      <c r="D61" s="673" t="s">
        <v>54</v>
      </c>
      <c r="E61" s="569" t="s">
        <v>158</v>
      </c>
      <c r="F61" s="673" t="s">
        <v>54</v>
      </c>
      <c r="G61" s="569" t="s">
        <v>158</v>
      </c>
      <c r="H61" s="673" t="s">
        <v>54</v>
      </c>
      <c r="I61" s="419"/>
      <c r="J61" s="419" t="s">
        <v>31</v>
      </c>
      <c r="K61" s="764"/>
      <c r="L61" s="569"/>
      <c r="M61" s="676"/>
      <c r="N61" s="569"/>
      <c r="O61" s="673"/>
      <c r="P61" s="569"/>
      <c r="Q61" s="673"/>
      <c r="R61" s="569" t="s">
        <v>158</v>
      </c>
      <c r="S61" s="673" t="s">
        <v>54</v>
      </c>
      <c r="T61" s="426"/>
      <c r="U61" s="421"/>
      <c r="V61" s="764"/>
      <c r="W61" s="569"/>
      <c r="X61" s="673"/>
      <c r="Y61" s="569" t="s">
        <v>158</v>
      </c>
      <c r="Z61" s="673" t="s">
        <v>54</v>
      </c>
      <c r="AA61" s="569" t="s">
        <v>158</v>
      </c>
      <c r="AB61" s="673" t="s">
        <v>54</v>
      </c>
      <c r="AC61" s="569" t="s">
        <v>158</v>
      </c>
      <c r="AD61" s="673" t="s">
        <v>54</v>
      </c>
      <c r="AE61" s="569" t="s">
        <v>158</v>
      </c>
      <c r="AF61" s="673" t="s">
        <v>54</v>
      </c>
      <c r="AG61" s="426"/>
      <c r="AH61" s="423"/>
      <c r="AI61" s="764"/>
      <c r="AJ61" s="569"/>
      <c r="AK61" s="673"/>
      <c r="AL61" s="569" t="s">
        <v>496</v>
      </c>
      <c r="AM61" s="673">
        <v>225</v>
      </c>
      <c r="AN61" s="569" t="s">
        <v>158</v>
      </c>
      <c r="AO61" s="673" t="s">
        <v>54</v>
      </c>
      <c r="AP61" s="569" t="s">
        <v>158</v>
      </c>
      <c r="AQ61" s="673" t="s">
        <v>54</v>
      </c>
      <c r="AR61" s="569" t="s">
        <v>158</v>
      </c>
      <c r="AS61" s="673" t="s">
        <v>54</v>
      </c>
      <c r="AT61" s="423"/>
      <c r="AU61" s="788"/>
      <c r="AV61" s="447" t="s">
        <v>506</v>
      </c>
      <c r="AW61" s="683" t="s">
        <v>54</v>
      </c>
      <c r="AX61" s="447" t="s">
        <v>506</v>
      </c>
      <c r="AY61" s="683" t="s">
        <v>54</v>
      </c>
      <c r="AZ61" s="447" t="s">
        <v>506</v>
      </c>
      <c r="BA61" s="683" t="s">
        <v>54</v>
      </c>
      <c r="BB61" s="447" t="s">
        <v>506</v>
      </c>
      <c r="BC61" s="683" t="s">
        <v>54</v>
      </c>
      <c r="BD61" s="423"/>
    </row>
    <row r="62" spans="1:56" ht="21">
      <c r="A62" s="419" t="s">
        <v>31</v>
      </c>
      <c r="B62" s="427" t="s">
        <v>31</v>
      </c>
      <c r="C62" s="428"/>
      <c r="D62" s="677"/>
      <c r="E62" s="428"/>
      <c r="F62" s="677"/>
      <c r="G62" s="428"/>
      <c r="H62" s="679"/>
      <c r="I62" s="419"/>
      <c r="J62" s="419" t="s">
        <v>31</v>
      </c>
      <c r="K62" s="427" t="s">
        <v>31</v>
      </c>
      <c r="L62" s="428"/>
      <c r="M62" s="677"/>
      <c r="N62" s="428"/>
      <c r="O62" s="677"/>
      <c r="P62" s="428"/>
      <c r="Q62" s="677"/>
      <c r="R62" s="428"/>
      <c r="S62" s="680"/>
      <c r="T62" s="426"/>
      <c r="U62" s="421"/>
      <c r="V62" s="427" t="s">
        <v>31</v>
      </c>
      <c r="W62" s="428"/>
      <c r="X62" s="677"/>
      <c r="Y62" s="428"/>
      <c r="Z62" s="677"/>
      <c r="AA62" s="428"/>
      <c r="AB62" s="677"/>
      <c r="AC62" s="428"/>
      <c r="AD62" s="677"/>
      <c r="AE62" s="428"/>
      <c r="AF62" s="680"/>
      <c r="AG62" s="426"/>
      <c r="AH62" s="423"/>
      <c r="AI62" s="429" t="s">
        <v>31</v>
      </c>
      <c r="AJ62" s="428"/>
      <c r="AK62" s="677"/>
      <c r="AL62" s="428"/>
      <c r="AM62" s="677"/>
      <c r="AN62" s="428"/>
      <c r="AO62" s="677"/>
      <c r="AP62" s="428"/>
      <c r="AQ62" s="677"/>
      <c r="AR62" s="428"/>
      <c r="AS62" s="680"/>
      <c r="AT62" s="423"/>
      <c r="AU62" s="429" t="s">
        <v>31</v>
      </c>
      <c r="AV62" s="448"/>
      <c r="AW62" s="684"/>
      <c r="AX62" s="448"/>
      <c r="AY62" s="684"/>
      <c r="AZ62" s="448"/>
      <c r="BA62" s="684"/>
      <c r="BB62" s="448"/>
      <c r="BC62" s="684"/>
      <c r="BD62" s="423"/>
    </row>
    <row r="63" spans="1:56" ht="21">
      <c r="A63" s="419" t="s">
        <v>31</v>
      </c>
      <c r="B63" s="419" t="s">
        <v>31</v>
      </c>
      <c r="C63" s="419" t="s">
        <v>31</v>
      </c>
      <c r="D63" s="581" t="s">
        <v>31</v>
      </c>
      <c r="E63" s="419" t="s">
        <v>31</v>
      </c>
      <c r="F63" s="581" t="s">
        <v>31</v>
      </c>
      <c r="G63" s="419" t="s">
        <v>31</v>
      </c>
      <c r="H63" s="581" t="s">
        <v>31</v>
      </c>
      <c r="I63" s="419" t="s">
        <v>31</v>
      </c>
      <c r="J63" s="419" t="s">
        <v>31</v>
      </c>
      <c r="K63" s="419" t="s">
        <v>31</v>
      </c>
      <c r="L63" s="419" t="s">
        <v>31</v>
      </c>
      <c r="M63" s="581" t="s">
        <v>31</v>
      </c>
      <c r="N63" s="419" t="s">
        <v>31</v>
      </c>
      <c r="O63" s="581" t="s">
        <v>31</v>
      </c>
      <c r="P63" s="419" t="s">
        <v>31</v>
      </c>
      <c r="Q63" s="581" t="s">
        <v>31</v>
      </c>
      <c r="R63" s="419" t="s">
        <v>31</v>
      </c>
      <c r="S63" s="581" t="s">
        <v>31</v>
      </c>
      <c r="T63" s="419" t="s">
        <v>31</v>
      </c>
      <c r="U63" s="421"/>
      <c r="V63" s="421"/>
      <c r="W63" s="421"/>
      <c r="X63" s="681"/>
      <c r="Y63" s="421"/>
      <c r="Z63" s="681"/>
      <c r="AA63" s="421"/>
      <c r="AB63" s="681"/>
      <c r="AC63" s="421"/>
      <c r="AD63" s="681"/>
      <c r="AE63" s="421"/>
      <c r="AF63" s="681"/>
      <c r="AG63" s="421"/>
      <c r="AH63" s="423"/>
      <c r="AI63" s="423"/>
      <c r="AJ63" s="423"/>
      <c r="AK63" s="682"/>
      <c r="AL63" s="423"/>
      <c r="AM63" s="682"/>
      <c r="AN63" s="423"/>
      <c r="AO63" s="682"/>
      <c r="AP63" s="423"/>
      <c r="AQ63" s="682"/>
      <c r="AR63" s="423"/>
      <c r="AS63" s="682"/>
      <c r="AT63" s="423"/>
      <c r="AU63" s="423"/>
      <c r="AV63" s="455"/>
      <c r="AW63" s="685"/>
      <c r="AX63" s="455"/>
      <c r="AY63" s="685"/>
      <c r="AZ63" s="455"/>
      <c r="BA63" s="685"/>
      <c r="BB63" s="455"/>
      <c r="BC63" s="685"/>
      <c r="BD63" s="423"/>
    </row>
  </sheetData>
  <mergeCells count="106">
    <mergeCell ref="B40:B43"/>
    <mergeCell ref="B44:B46"/>
    <mergeCell ref="K40:K43"/>
    <mergeCell ref="K44:K46"/>
    <mergeCell ref="Y7:Z7"/>
    <mergeCell ref="AA7:AB7"/>
    <mergeCell ref="K29:K32"/>
    <mergeCell ref="E7:F7"/>
    <mergeCell ref="G7:H7"/>
    <mergeCell ref="L7:M7"/>
    <mergeCell ref="N7:O7"/>
    <mergeCell ref="P7:Q7"/>
    <mergeCell ref="R7:S7"/>
    <mergeCell ref="W7:X7"/>
    <mergeCell ref="V18:V19"/>
    <mergeCell ref="V13:V14"/>
    <mergeCell ref="K13:K14"/>
    <mergeCell ref="C7:D7"/>
    <mergeCell ref="AU20:AU50"/>
    <mergeCell ref="AU51:AU61"/>
    <mergeCell ref="AU3:AU5"/>
    <mergeCell ref="AE7:AF7"/>
    <mergeCell ref="AJ7:AK7"/>
    <mergeCell ref="AL7:AM7"/>
    <mergeCell ref="AN7:AO7"/>
    <mergeCell ref="AP7:AQ7"/>
    <mergeCell ref="AU9:AU19"/>
    <mergeCell ref="AI54:AI56"/>
    <mergeCell ref="AI44:AI46"/>
    <mergeCell ref="AI40:AI43"/>
    <mergeCell ref="AI18:AI19"/>
    <mergeCell ref="AI13:AI14"/>
    <mergeCell ref="AI57:AI61"/>
    <mergeCell ref="AV7:AW7"/>
    <mergeCell ref="AX7:AY7"/>
    <mergeCell ref="AZ7:BA7"/>
    <mergeCell ref="BB7:BC7"/>
    <mergeCell ref="AV1:AW1"/>
    <mergeCell ref="AX1:AY1"/>
    <mergeCell ref="AZ1:BA1"/>
    <mergeCell ref="BB1:BC1"/>
    <mergeCell ref="AR1:AS1"/>
    <mergeCell ref="AC1:AD1"/>
    <mergeCell ref="AE1:AF1"/>
    <mergeCell ref="AJ1:AK1"/>
    <mergeCell ref="AL1:AM1"/>
    <mergeCell ref="AN1:AO1"/>
    <mergeCell ref="AP1:AQ1"/>
    <mergeCell ref="C1:D1"/>
    <mergeCell ref="E1:F1"/>
    <mergeCell ref="G1:H1"/>
    <mergeCell ref="L1:M1"/>
    <mergeCell ref="N1:O1"/>
    <mergeCell ref="P1:Q1"/>
    <mergeCell ref="R1:S1"/>
    <mergeCell ref="W1:X1"/>
    <mergeCell ref="Y1:Z1"/>
    <mergeCell ref="AA1:AB1"/>
    <mergeCell ref="B50:B53"/>
    <mergeCell ref="AR7:AS7"/>
    <mergeCell ref="B10:B12"/>
    <mergeCell ref="B16:B17"/>
    <mergeCell ref="B20:B23"/>
    <mergeCell ref="B24:B25"/>
    <mergeCell ref="K10:K12"/>
    <mergeCell ref="K16:K17"/>
    <mergeCell ref="K20:K23"/>
    <mergeCell ref="K24:K25"/>
    <mergeCell ref="K26:K28"/>
    <mergeCell ref="AI10:AI12"/>
    <mergeCell ref="AI16:AI17"/>
    <mergeCell ref="AI20:AI23"/>
    <mergeCell ref="AI24:AI25"/>
    <mergeCell ref="AC7:AD7"/>
    <mergeCell ref="AI26:AI28"/>
    <mergeCell ref="AI29:AI32"/>
    <mergeCell ref="AI33:AI39"/>
    <mergeCell ref="AI47:AI48"/>
    <mergeCell ref="AI50:AI53"/>
    <mergeCell ref="B13:B14"/>
    <mergeCell ref="B18:B19"/>
    <mergeCell ref="K18:K19"/>
    <mergeCell ref="B57:B61"/>
    <mergeCell ref="K57:K61"/>
    <mergeCell ref="V10:V12"/>
    <mergeCell ref="V16:V17"/>
    <mergeCell ref="V20:V23"/>
    <mergeCell ref="V24:V25"/>
    <mergeCell ref="V26:V28"/>
    <mergeCell ref="V29:V32"/>
    <mergeCell ref="V33:V39"/>
    <mergeCell ref="V47:V48"/>
    <mergeCell ref="V50:V53"/>
    <mergeCell ref="V57:V61"/>
    <mergeCell ref="B26:B28"/>
    <mergeCell ref="B29:B32"/>
    <mergeCell ref="B33:B39"/>
    <mergeCell ref="B47:B48"/>
    <mergeCell ref="K33:K39"/>
    <mergeCell ref="K47:K48"/>
    <mergeCell ref="K50:K53"/>
    <mergeCell ref="B54:B56"/>
    <mergeCell ref="K54:K56"/>
    <mergeCell ref="V54:V56"/>
    <mergeCell ref="V44:V46"/>
    <mergeCell ref="V40:V43"/>
  </mergeCells>
  <pageMargins left="0.75000000000000011" right="0.75000000000000011" top="1" bottom="1" header="0.5" footer="0.5"/>
  <pageSetup paperSize="5" orientation="landscape" horizontalDpi="4294967292" verticalDpi="4294967292" r:id="rId1"/>
  <headerFooter>
    <oddHeader xml:space="preserve">&amp;L&amp;"Calibri,Regular"&amp;K000000WTD - Printing Products
Catalogue Pricing &amp;C&amp;"Calibri,Regular"&amp;K000000Xerox
&amp;A&amp;R&amp;"Calibri"&amp;12&amp;K000000 Unclassified | Non&amp;1#_x000D_&amp;"Calibri"&amp;11&amp;K000000&amp;"Calibri,Regular"&amp;K000000Quarter 8, 2021 
Quarterly Period: 01.01.21 - 03.31.21 
</oddHeader>
    <oddFooter xml:space="preserve">&amp;L&amp;"Calibri,Regular"&amp;K000000&amp;F&amp;C&amp;"Calibri,Regular"&amp;K000000&amp;P of &amp;N
&amp;R&amp;"Calibri,Regular"&amp;K000000&amp;A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Y59"/>
  <sheetViews>
    <sheetView view="pageLayout" zoomScale="85" zoomScaleNormal="75" zoomScalePageLayoutView="85" workbookViewId="0">
      <selection activeCell="R1" sqref="R1:V1"/>
    </sheetView>
  </sheetViews>
  <sheetFormatPr defaultColWidth="11.28515625" defaultRowHeight="15"/>
  <cols>
    <col min="1" max="1" width="1" customWidth="1"/>
    <col min="2" max="2" width="9.28515625" customWidth="1"/>
    <col min="3" max="3" width="14.28515625" customWidth="1"/>
    <col min="4" max="4" width="13.7109375" customWidth="1"/>
    <col min="5" max="5" width="13.85546875" customWidth="1"/>
    <col min="6" max="6" width="13.28515625" customWidth="1"/>
    <col min="7" max="7" width="0.85546875" customWidth="1"/>
    <col min="8" max="8" width="14.140625" customWidth="1"/>
    <col min="9" max="10" width="13.7109375" customWidth="1"/>
    <col min="11" max="11" width="12.85546875" customWidth="1"/>
    <col min="12" max="12" width="0.85546875" customWidth="1"/>
    <col min="13" max="13" width="13" customWidth="1"/>
    <col min="14" max="14" width="1.140625" customWidth="1"/>
    <col min="15" max="15" width="12.7109375" customWidth="1"/>
    <col min="16" max="16" width="2.140625" customWidth="1"/>
    <col min="17" max="17" width="1.28515625" customWidth="1"/>
    <col min="19" max="19" width="13.140625" customWidth="1"/>
    <col min="20" max="20" width="12.28515625" customWidth="1"/>
    <col min="21" max="21" width="13.42578125" customWidth="1"/>
    <col min="22" max="22" width="12.7109375" customWidth="1"/>
    <col min="23" max="23" width="1.28515625" customWidth="1"/>
    <col min="24" max="24" width="8.140625" customWidth="1"/>
    <col min="25" max="25" width="7.7109375" customWidth="1"/>
    <col min="26" max="26" width="8" customWidth="1"/>
    <col min="27" max="27" width="0.85546875" customWidth="1"/>
    <col min="28" max="28" width="11.28515625" customWidth="1"/>
    <col min="29" max="29" width="7" customWidth="1"/>
    <col min="30" max="30" width="6.140625" customWidth="1"/>
    <col min="31" max="31" width="6.28515625" customWidth="1"/>
    <col min="32" max="32" width="1.140625" customWidth="1"/>
    <col min="33" max="34" width="8.140625" customWidth="1"/>
    <col min="35" max="35" width="3.7109375" customWidth="1"/>
    <col min="36" max="36" width="9.85546875" customWidth="1"/>
    <col min="37" max="37" width="1.28515625" customWidth="1"/>
    <col min="38" max="38" width="13.85546875" style="153" customWidth="1"/>
    <col min="39" max="39" width="13.28515625" style="153" customWidth="1"/>
    <col min="40" max="40" width="11" style="153" customWidth="1"/>
    <col min="41" max="41" width="12.85546875" style="153" customWidth="1"/>
    <col min="42" max="42" width="14.28515625" style="153" customWidth="1"/>
    <col min="43" max="43" width="1.140625" style="153" customWidth="1"/>
    <col min="44" max="46" width="9.28515625" style="153" customWidth="1"/>
    <col min="47" max="47" width="1.140625" style="153" customWidth="1"/>
    <col min="55" max="55" width="2.140625" customWidth="1"/>
  </cols>
  <sheetData>
    <row r="1" spans="1:51" ht="29.25" customHeight="1">
      <c r="A1" s="471" t="s">
        <v>31</v>
      </c>
      <c r="B1" s="1089" t="s">
        <v>701</v>
      </c>
      <c r="C1" s="1089"/>
      <c r="D1" s="1089"/>
      <c r="E1" s="1089"/>
      <c r="F1" s="1089"/>
      <c r="G1" s="531"/>
      <c r="H1" s="1089" t="str">
        <f>'Introduction '!B3</f>
        <v>Quarter 30 - Period: 07.01.26 - 09.30.26</v>
      </c>
      <c r="I1" s="1089"/>
      <c r="J1" s="1089"/>
      <c r="K1" s="1089"/>
      <c r="L1" s="471"/>
      <c r="Q1" s="76"/>
      <c r="R1" s="1076" t="s">
        <v>702</v>
      </c>
      <c r="S1" s="1076"/>
      <c r="T1" s="1076"/>
      <c r="U1" s="1076"/>
      <c r="V1" s="1076"/>
      <c r="W1" s="471"/>
      <c r="X1" s="1077" t="str">
        <f>H1</f>
        <v>Quarter 30 - Period: 07.01.26 - 09.30.26</v>
      </c>
      <c r="Y1" s="1077"/>
      <c r="Z1" s="1077"/>
      <c r="AA1" s="471"/>
      <c r="AK1" s="471"/>
      <c r="AL1" s="1076" t="s">
        <v>703</v>
      </c>
      <c r="AM1" s="1076"/>
      <c r="AN1" s="1076"/>
      <c r="AO1" s="1076"/>
      <c r="AP1" s="1076"/>
      <c r="AQ1" s="471"/>
      <c r="AR1" s="1082" t="str">
        <f>H1</f>
        <v>Quarter 30 - Period: 07.01.26 - 09.30.26</v>
      </c>
      <c r="AS1" s="1082"/>
      <c r="AT1" s="1082"/>
      <c r="AU1" s="471"/>
      <c r="AV1" s="471"/>
      <c r="AW1" s="471"/>
      <c r="AX1" s="471"/>
      <c r="AY1" s="471"/>
    </row>
    <row r="2" spans="1:51" ht="23.25" customHeight="1">
      <c r="A2" s="76"/>
      <c r="B2" s="76"/>
      <c r="C2" s="1083" t="s">
        <v>103</v>
      </c>
      <c r="D2" s="1084"/>
      <c r="E2" s="1084"/>
      <c r="F2" s="1084"/>
      <c r="G2" s="107"/>
      <c r="H2" s="1083" t="s">
        <v>104</v>
      </c>
      <c r="I2" s="1084"/>
      <c r="J2" s="1084"/>
      <c r="K2" s="1084"/>
      <c r="L2" s="85"/>
      <c r="Q2" s="76"/>
      <c r="R2" s="108" t="s">
        <v>31</v>
      </c>
      <c r="S2" s="1085" t="s">
        <v>71</v>
      </c>
      <c r="T2" s="1085"/>
      <c r="U2" s="1085"/>
      <c r="V2" s="1085"/>
      <c r="W2" s="544"/>
      <c r="X2" s="1085" t="s">
        <v>105</v>
      </c>
      <c r="Y2" s="1085"/>
      <c r="Z2" s="1085"/>
      <c r="AA2" s="545"/>
      <c r="AK2" s="550"/>
      <c r="AL2" s="106"/>
      <c r="AM2" s="106"/>
      <c r="AN2" s="106"/>
      <c r="AO2" s="106"/>
      <c r="AP2" s="106"/>
      <c r="AQ2" s="106"/>
      <c r="AR2" s="1078" t="s">
        <v>738</v>
      </c>
      <c r="AS2" s="1078"/>
      <c r="AT2" s="1078"/>
      <c r="AU2" s="106"/>
      <c r="AV2" s="471"/>
      <c r="AW2" s="471"/>
      <c r="AX2" s="471"/>
      <c r="AY2" s="471"/>
    </row>
    <row r="3" spans="1:51" ht="21" customHeight="1">
      <c r="A3" s="76"/>
      <c r="B3" s="68" t="s">
        <v>60</v>
      </c>
      <c r="C3" s="73" t="s">
        <v>0</v>
      </c>
      <c r="D3" s="45" t="s">
        <v>68</v>
      </c>
      <c r="E3" s="45" t="s">
        <v>69</v>
      </c>
      <c r="F3" s="45" t="s">
        <v>70</v>
      </c>
      <c r="G3" s="84"/>
      <c r="H3" s="45" t="s">
        <v>0</v>
      </c>
      <c r="I3" s="45" t="s">
        <v>68</v>
      </c>
      <c r="J3" s="45" t="s">
        <v>69</v>
      </c>
      <c r="K3" s="45" t="s">
        <v>70</v>
      </c>
      <c r="L3" s="85"/>
      <c r="Q3" s="76"/>
      <c r="R3" s="68" t="s">
        <v>60</v>
      </c>
      <c r="S3" s="45" t="s">
        <v>0</v>
      </c>
      <c r="T3" s="45" t="s">
        <v>68</v>
      </c>
      <c r="U3" s="45" t="s">
        <v>69</v>
      </c>
      <c r="V3" s="45" t="s">
        <v>70</v>
      </c>
      <c r="W3" s="109"/>
      <c r="X3" s="45" t="s">
        <v>68</v>
      </c>
      <c r="Y3" s="45" t="s">
        <v>69</v>
      </c>
      <c r="Z3" s="45" t="s">
        <v>70</v>
      </c>
      <c r="AA3" s="106"/>
      <c r="AK3" s="550"/>
      <c r="AL3" s="68" t="s">
        <v>60</v>
      </c>
      <c r="AM3" s="45" t="s">
        <v>0</v>
      </c>
      <c r="AN3" s="45" t="s">
        <v>68</v>
      </c>
      <c r="AO3" s="45" t="s">
        <v>69</v>
      </c>
      <c r="AP3" s="45" t="s">
        <v>70</v>
      </c>
      <c r="AQ3" s="106"/>
      <c r="AR3" s="45" t="s">
        <v>68</v>
      </c>
      <c r="AS3" s="45" t="s">
        <v>69</v>
      </c>
      <c r="AT3" s="45" t="s">
        <v>70</v>
      </c>
      <c r="AU3" s="106"/>
      <c r="AV3" s="471"/>
      <c r="AW3" s="471"/>
      <c r="AX3" s="471"/>
      <c r="AY3" s="471"/>
    </row>
    <row r="4" spans="1:51" ht="28.5" customHeight="1">
      <c r="A4" s="76"/>
      <c r="B4" s="1079" t="s">
        <v>58</v>
      </c>
      <c r="C4" s="46" t="s">
        <v>222</v>
      </c>
      <c r="D4" s="183">
        <f>'13 KM NMSO Print Scan Cat TCO'!I5</f>
        <v>722.6</v>
      </c>
      <c r="E4" s="183">
        <f>'15 RI NMSO Print Scan Cat TCO'!I5</f>
        <v>1026.57</v>
      </c>
      <c r="F4" s="183">
        <f>'17 XE NMSO Print Scan Cat TCO'!I5</f>
        <v>1588.43</v>
      </c>
      <c r="G4" s="79"/>
      <c r="H4" s="46" t="s">
        <v>222</v>
      </c>
      <c r="I4" s="183">
        <f>'13 KM NMSO Print Scan Cat TCO'!G5</f>
        <v>722.6</v>
      </c>
      <c r="J4" s="183">
        <f>'15 RI NMSO Print Scan Cat TCO'!G5</f>
        <v>1026.57</v>
      </c>
      <c r="K4" s="183">
        <f>'17 XE NMSO Print Scan Cat TCO'!G5</f>
        <v>1588.43</v>
      </c>
      <c r="L4" s="80"/>
      <c r="Q4" s="76"/>
      <c r="R4" s="1086" t="s">
        <v>39</v>
      </c>
      <c r="S4" s="46" t="s">
        <v>222</v>
      </c>
      <c r="T4" s="110">
        <f t="shared" ref="T4:T20" si="0">SUM(D4,I4)/2</f>
        <v>722.6</v>
      </c>
      <c r="U4" s="110">
        <f t="shared" ref="U4:U20" si="1">SUM(E4,J4)/2</f>
        <v>1026.57</v>
      </c>
      <c r="V4" s="110">
        <f t="shared" ref="V4:V20" si="2">SUM(F4,K4)/2</f>
        <v>1588.43</v>
      </c>
      <c r="W4" s="109"/>
      <c r="X4" s="99">
        <f t="shared" ref="X4:X20" si="3">RANK(T4,$T4:$V4,1)</f>
        <v>1</v>
      </c>
      <c r="Y4" s="99">
        <f t="shared" ref="Y4:Y20" si="4">RANK(U4,$T4:$V4,1)</f>
        <v>2</v>
      </c>
      <c r="Z4" s="99">
        <f t="shared" ref="Z4:Z20" si="5">RANK(V4,$T4:$V4,1)</f>
        <v>3</v>
      </c>
      <c r="AA4" s="106"/>
      <c r="AK4" s="550"/>
      <c r="AL4" s="46" t="s">
        <v>46</v>
      </c>
      <c r="AM4" s="50" t="s">
        <v>94</v>
      </c>
      <c r="AN4" s="110">
        <f>'13 KM NMSO Print Scan Cat TCO'!Q4</f>
        <v>907.45</v>
      </c>
      <c r="AO4" s="110">
        <f>'15 RI NMSO Print Scan Cat TCO'!Q4</f>
        <v>907.1875</v>
      </c>
      <c r="AP4" s="110">
        <f>'17 XE NMSO Print Scan Cat TCO'!Q4</f>
        <v>3268.6517499999995</v>
      </c>
      <c r="AQ4" s="106"/>
      <c r="AR4" s="165">
        <f t="shared" ref="AR4:AT7" si="6">RANK(AN4,$AN4:$AP4,1)</f>
        <v>2</v>
      </c>
      <c r="AS4" s="165">
        <f t="shared" si="6"/>
        <v>1</v>
      </c>
      <c r="AT4" s="165">
        <f t="shared" si="6"/>
        <v>3</v>
      </c>
      <c r="AU4" s="106"/>
      <c r="AV4" s="471"/>
      <c r="AW4" s="471"/>
      <c r="AX4" s="471"/>
      <c r="AY4" s="471"/>
    </row>
    <row r="5" spans="1:51" ht="23.25" customHeight="1">
      <c r="A5" s="76"/>
      <c r="B5" s="1080"/>
      <c r="C5" s="46" t="s">
        <v>226</v>
      </c>
      <c r="D5" s="183">
        <f>'13 KM NMSO Print Scan Cat TCO'!I6</f>
        <v>1132.8600000000001</v>
      </c>
      <c r="E5" s="183">
        <f>'15 RI NMSO Print Scan Cat TCO'!I6</f>
        <v>1321.4299999999998</v>
      </c>
      <c r="F5" s="183">
        <f>'17 XE NMSO Print Scan Cat TCO'!I6</f>
        <v>1207.2</v>
      </c>
      <c r="G5" s="79"/>
      <c r="H5" s="46" t="s">
        <v>226</v>
      </c>
      <c r="I5" s="183">
        <f>'13 KM NMSO Print Scan Cat TCO'!G6</f>
        <v>1132.8600000000001</v>
      </c>
      <c r="J5" s="183">
        <f>'15 RI NMSO Print Scan Cat TCO'!G6</f>
        <v>1321.4299999999998</v>
      </c>
      <c r="K5" s="183">
        <f>'17 XE NMSO Print Scan Cat TCO'!G6</f>
        <v>1207.2</v>
      </c>
      <c r="L5" s="80"/>
      <c r="Q5" s="76"/>
      <c r="R5" s="1087"/>
      <c r="S5" s="46" t="s">
        <v>226</v>
      </c>
      <c r="T5" s="110">
        <f t="shared" si="0"/>
        <v>1132.8600000000001</v>
      </c>
      <c r="U5" s="110">
        <f t="shared" si="1"/>
        <v>1321.4299999999998</v>
      </c>
      <c r="V5" s="110">
        <f t="shared" si="2"/>
        <v>1207.2</v>
      </c>
      <c r="W5" s="109"/>
      <c r="X5" s="99">
        <f t="shared" si="3"/>
        <v>1</v>
      </c>
      <c r="Y5" s="99">
        <f t="shared" si="4"/>
        <v>3</v>
      </c>
      <c r="Z5" s="99">
        <f t="shared" si="5"/>
        <v>2</v>
      </c>
      <c r="AA5" s="106"/>
      <c r="AK5" s="550"/>
      <c r="AL5" s="47" t="s">
        <v>47</v>
      </c>
      <c r="AM5" s="51" t="s">
        <v>96</v>
      </c>
      <c r="AN5" s="111">
        <f>'13 KM NMSO Print Scan Cat TCO'!Q5</f>
        <v>636.75</v>
      </c>
      <c r="AO5" s="111">
        <f>'15 RI NMSO Print Scan Cat TCO'!Q5</f>
        <v>639.375</v>
      </c>
      <c r="AP5" s="111">
        <f>'17 XE NMSO Print Scan Cat TCO'!Q5</f>
        <v>1572.5250000000001</v>
      </c>
      <c r="AQ5" s="106"/>
      <c r="AR5" s="166">
        <f t="shared" si="6"/>
        <v>1</v>
      </c>
      <c r="AS5" s="166">
        <f t="shared" si="6"/>
        <v>2</v>
      </c>
      <c r="AT5" s="166">
        <f t="shared" si="6"/>
        <v>3</v>
      </c>
      <c r="AU5" s="106"/>
      <c r="AV5" s="471"/>
      <c r="AW5" s="471"/>
      <c r="AX5" s="471"/>
      <c r="AY5" s="471"/>
    </row>
    <row r="6" spans="1:51" ht="23.25" customHeight="1">
      <c r="A6" s="76"/>
      <c r="B6" s="1081"/>
      <c r="C6" s="46" t="s">
        <v>229</v>
      </c>
      <c r="D6" s="183">
        <f>'13 KM NMSO Print Scan Cat TCO'!I7</f>
        <v>1811.95</v>
      </c>
      <c r="E6" s="183">
        <f>'15 RI NMSO Print Scan Cat TCO'!I7</f>
        <v>2164.8900000000003</v>
      </c>
      <c r="F6" s="183">
        <f>'17 XE NMSO Print Scan Cat TCO'!I7</f>
        <v>2916.32</v>
      </c>
      <c r="G6" s="79"/>
      <c r="H6" s="46" t="s">
        <v>229</v>
      </c>
      <c r="I6" s="183">
        <f>'13 KM NMSO Print Scan Cat TCO'!G7</f>
        <v>1811.95</v>
      </c>
      <c r="J6" s="183">
        <f>'15 RI NMSO Print Scan Cat TCO'!G7</f>
        <v>2164.8900000000003</v>
      </c>
      <c r="K6" s="183">
        <f>'17 XE NMSO Print Scan Cat TCO'!G7</f>
        <v>2916.32</v>
      </c>
      <c r="L6" s="80"/>
      <c r="Q6" s="76"/>
      <c r="R6" s="1088"/>
      <c r="S6" s="46" t="s">
        <v>229</v>
      </c>
      <c r="T6" s="110">
        <f t="shared" si="0"/>
        <v>1811.95</v>
      </c>
      <c r="U6" s="110">
        <f t="shared" si="1"/>
        <v>2164.8900000000003</v>
      </c>
      <c r="V6" s="110">
        <f t="shared" si="2"/>
        <v>2916.32</v>
      </c>
      <c r="W6" s="109"/>
      <c r="X6" s="99">
        <f t="shared" si="3"/>
        <v>1</v>
      </c>
      <c r="Y6" s="99">
        <f t="shared" si="4"/>
        <v>2</v>
      </c>
      <c r="Z6" s="99">
        <f t="shared" si="5"/>
        <v>3</v>
      </c>
      <c r="AA6" s="106"/>
      <c r="AK6" s="550"/>
      <c r="AL6" s="48" t="s">
        <v>48</v>
      </c>
      <c r="AM6" s="52" t="s">
        <v>97</v>
      </c>
      <c r="AN6" s="112">
        <f>'13 KM NMSO Print Scan Cat TCO'!Q6</f>
        <v>3772.5333333333333</v>
      </c>
      <c r="AO6" s="112">
        <f>'15 RI NMSO Print Scan Cat TCO'!Q6</f>
        <v>3772.125</v>
      </c>
      <c r="AP6" s="112">
        <f>'17 XE NMSO Print Scan Cat TCO'!Q6</f>
        <v>10618.021000000001</v>
      </c>
      <c r="AQ6" s="106"/>
      <c r="AR6" s="167">
        <f t="shared" si="6"/>
        <v>2</v>
      </c>
      <c r="AS6" s="167">
        <f t="shared" si="6"/>
        <v>1</v>
      </c>
      <c r="AT6" s="167">
        <f t="shared" si="6"/>
        <v>3</v>
      </c>
      <c r="AU6" s="106"/>
      <c r="AV6" s="471"/>
      <c r="AW6" s="471"/>
      <c r="AX6" s="471"/>
      <c r="AY6" s="471"/>
    </row>
    <row r="7" spans="1:51" ht="23.25" customHeight="1">
      <c r="A7" s="76"/>
      <c r="B7" s="1079" t="s">
        <v>59</v>
      </c>
      <c r="C7" s="47" t="s">
        <v>232</v>
      </c>
      <c r="D7" s="184">
        <f>'13 KM NMSO Print Scan Cat TCO'!I8</f>
        <v>3116.41</v>
      </c>
      <c r="E7" s="184">
        <f>'15 RI NMSO Print Scan Cat TCO'!I8</f>
        <v>2863.36</v>
      </c>
      <c r="F7" s="184">
        <f>'17 XE NMSO Print Scan Cat TCO'!I8</f>
        <v>3925.6899999999996</v>
      </c>
      <c r="G7" s="79"/>
      <c r="H7" s="47" t="s">
        <v>232</v>
      </c>
      <c r="I7" s="184">
        <f>'13 KM NMSO Print Scan Cat TCO'!G8</f>
        <v>3116.41</v>
      </c>
      <c r="J7" s="184">
        <f>'15 RI NMSO Print Scan Cat TCO'!G8</f>
        <v>2863.36</v>
      </c>
      <c r="K7" s="184">
        <f>'17 XE NMSO Print Scan Cat TCO'!G8</f>
        <v>3925.6899999999996</v>
      </c>
      <c r="L7" s="80"/>
      <c r="Q7" s="76"/>
      <c r="R7" s="1086" t="s">
        <v>40</v>
      </c>
      <c r="S7" s="47" t="s">
        <v>232</v>
      </c>
      <c r="T7" s="111">
        <f t="shared" si="0"/>
        <v>3116.41</v>
      </c>
      <c r="U7" s="111">
        <f t="shared" si="1"/>
        <v>2863.36</v>
      </c>
      <c r="V7" s="111">
        <f t="shared" si="2"/>
        <v>3925.6899999999996</v>
      </c>
      <c r="W7" s="109"/>
      <c r="X7" s="100">
        <f t="shared" si="3"/>
        <v>2</v>
      </c>
      <c r="Y7" s="100">
        <f t="shared" si="4"/>
        <v>1</v>
      </c>
      <c r="Z7" s="100">
        <f t="shared" si="5"/>
        <v>3</v>
      </c>
      <c r="AA7" s="106"/>
      <c r="AK7" s="550"/>
      <c r="AL7" s="49" t="s">
        <v>50</v>
      </c>
      <c r="AM7" s="53" t="s">
        <v>99</v>
      </c>
      <c r="AN7" s="113">
        <f>'13 KM NMSO Print Scan Cat TCO'!Q7</f>
        <v>3841.8666666666663</v>
      </c>
      <c r="AO7" s="113">
        <f>'15 RI NMSO Print Scan Cat TCO'!Q7</f>
        <v>3651.1428571428573</v>
      </c>
      <c r="AP7" s="113">
        <f>'17 XE NMSO Print Scan Cat TCO'!Q7</f>
        <v>11733.746000000001</v>
      </c>
      <c r="AQ7" s="106"/>
      <c r="AR7" s="168">
        <f t="shared" si="6"/>
        <v>2</v>
      </c>
      <c r="AS7" s="168">
        <f t="shared" si="6"/>
        <v>1</v>
      </c>
      <c r="AT7" s="168">
        <f t="shared" si="6"/>
        <v>3</v>
      </c>
      <c r="AU7" s="106"/>
      <c r="AV7" s="471"/>
      <c r="AW7" s="471"/>
      <c r="AX7" s="471"/>
      <c r="AY7" s="471"/>
    </row>
    <row r="8" spans="1:51" ht="23.25" customHeight="1">
      <c r="A8" s="76"/>
      <c r="B8" s="1080"/>
      <c r="C8" s="47" t="s">
        <v>237</v>
      </c>
      <c r="D8" s="184">
        <f>'13 KM NMSO Print Scan Cat TCO'!I9</f>
        <v>6679.25</v>
      </c>
      <c r="E8" s="184">
        <f>'15 RI NMSO Print Scan Cat TCO'!I9</f>
        <v>8385.15</v>
      </c>
      <c r="F8" s="184">
        <f>'17 XE NMSO Print Scan Cat TCO'!I9</f>
        <v>11129.65</v>
      </c>
      <c r="G8" s="79"/>
      <c r="H8" s="47" t="s">
        <v>237</v>
      </c>
      <c r="I8" s="184">
        <f>'13 KM NMSO Print Scan Cat TCO'!G9</f>
        <v>6679.25</v>
      </c>
      <c r="J8" s="184">
        <f>'15 RI NMSO Print Scan Cat TCO'!G9</f>
        <v>8385.15</v>
      </c>
      <c r="K8" s="184">
        <f>'17 XE NMSO Print Scan Cat TCO'!G9</f>
        <v>11129.65</v>
      </c>
      <c r="L8" s="80"/>
      <c r="Q8" s="76"/>
      <c r="R8" s="1087"/>
      <c r="S8" s="47" t="s">
        <v>237</v>
      </c>
      <c r="T8" s="111">
        <f t="shared" si="0"/>
        <v>6679.25</v>
      </c>
      <c r="U8" s="111">
        <f t="shared" si="1"/>
        <v>8385.15</v>
      </c>
      <c r="V8" s="111">
        <f t="shared" si="2"/>
        <v>11129.65</v>
      </c>
      <c r="W8" s="109"/>
      <c r="X8" s="100">
        <f t="shared" si="3"/>
        <v>1</v>
      </c>
      <c r="Y8" s="100">
        <f t="shared" si="4"/>
        <v>2</v>
      </c>
      <c r="Z8" s="100">
        <f t="shared" si="5"/>
        <v>3</v>
      </c>
      <c r="AA8" s="106"/>
      <c r="AK8" s="550"/>
      <c r="AL8" s="106"/>
      <c r="AM8" s="106"/>
      <c r="AN8" s="106"/>
      <c r="AO8" s="106"/>
      <c r="AP8" s="106"/>
      <c r="AQ8" s="106"/>
      <c r="AR8" s="106"/>
      <c r="AS8" s="106"/>
      <c r="AT8" s="106"/>
      <c r="AU8" s="106"/>
      <c r="AV8" s="471"/>
      <c r="AW8" s="471"/>
      <c r="AX8" s="471"/>
      <c r="AY8" s="471"/>
    </row>
    <row r="9" spans="1:51" ht="23.25" customHeight="1">
      <c r="A9" s="76"/>
      <c r="B9" s="1080"/>
      <c r="C9" s="47" t="s">
        <v>241</v>
      </c>
      <c r="D9" s="184">
        <f>'13 KM NMSO Print Scan Cat TCO'!I10</f>
        <v>5773.1</v>
      </c>
      <c r="E9" s="184">
        <f>'15 RI NMSO Print Scan Cat TCO'!I10</f>
        <v>5547.05</v>
      </c>
      <c r="F9" s="184">
        <f>'17 XE NMSO Print Scan Cat TCO'!I10</f>
        <v>7917.2199999999993</v>
      </c>
      <c r="G9" s="79"/>
      <c r="H9" s="47" t="s">
        <v>241</v>
      </c>
      <c r="I9" s="184">
        <f>'13 KM NMSO Print Scan Cat TCO'!G10</f>
        <v>5683.74</v>
      </c>
      <c r="J9" s="184">
        <f>'15 RI NMSO Print Scan Cat TCO'!G10</f>
        <v>5547.05</v>
      </c>
      <c r="K9" s="184">
        <f>'17 XE NMSO Print Scan Cat TCO'!G10</f>
        <v>7917.2199999999993</v>
      </c>
      <c r="L9" s="80"/>
      <c r="Q9" s="76"/>
      <c r="R9" s="1087"/>
      <c r="S9" s="47" t="s">
        <v>241</v>
      </c>
      <c r="T9" s="111">
        <f t="shared" si="0"/>
        <v>5728.42</v>
      </c>
      <c r="U9" s="111">
        <f t="shared" si="1"/>
        <v>5547.05</v>
      </c>
      <c r="V9" s="111">
        <f t="shared" si="2"/>
        <v>7917.2199999999993</v>
      </c>
      <c r="W9" s="109"/>
      <c r="X9" s="100">
        <f t="shared" si="3"/>
        <v>2</v>
      </c>
      <c r="Y9" s="100">
        <f t="shared" si="4"/>
        <v>1</v>
      </c>
      <c r="Z9" s="100">
        <f t="shared" si="5"/>
        <v>3</v>
      </c>
      <c r="AA9" s="106"/>
      <c r="AK9" s="550"/>
      <c r="AL9" s="106"/>
      <c r="AM9" s="106"/>
      <c r="AN9" s="106"/>
      <c r="AO9" s="106"/>
      <c r="AP9" s="106"/>
      <c r="AQ9" s="106"/>
      <c r="AR9" s="106"/>
      <c r="AS9" s="106"/>
      <c r="AT9" s="106"/>
      <c r="AU9" s="106"/>
      <c r="AV9" s="471"/>
      <c r="AW9" s="471"/>
      <c r="AX9" s="471"/>
      <c r="AY9" s="106"/>
    </row>
    <row r="10" spans="1:51" ht="23.25" customHeight="1">
      <c r="A10" s="76"/>
      <c r="B10" s="1081"/>
      <c r="C10" s="47" t="s">
        <v>245</v>
      </c>
      <c r="D10" s="184">
        <f>'13 KM NMSO Print Scan Cat TCO'!I11</f>
        <v>6782.54</v>
      </c>
      <c r="E10" s="184">
        <f>'15 RI NMSO Print Scan Cat TCO'!I11</f>
        <v>8847.31</v>
      </c>
      <c r="F10" s="184">
        <f>'17 XE NMSO Print Scan Cat TCO'!I11</f>
        <v>9475.26</v>
      </c>
      <c r="G10" s="79"/>
      <c r="H10" s="47" t="s">
        <v>245</v>
      </c>
      <c r="I10" s="184">
        <f>'13 KM NMSO Print Scan Cat TCO'!G11</f>
        <v>6679.25</v>
      </c>
      <c r="J10" s="184">
        <f>'15 RI NMSO Print Scan Cat TCO'!G11</f>
        <v>8525.75</v>
      </c>
      <c r="K10" s="184">
        <f>'17 XE NMSO Print Scan Cat TCO'!G11</f>
        <v>9290.7100000000009</v>
      </c>
      <c r="L10" s="80"/>
      <c r="Q10" s="76"/>
      <c r="R10" s="1088"/>
      <c r="S10" s="47" t="s">
        <v>245</v>
      </c>
      <c r="T10" s="111">
        <f t="shared" si="0"/>
        <v>6730.8950000000004</v>
      </c>
      <c r="U10" s="111">
        <f t="shared" si="1"/>
        <v>8686.5299999999988</v>
      </c>
      <c r="V10" s="111">
        <f t="shared" si="2"/>
        <v>9382.9850000000006</v>
      </c>
      <c r="W10" s="109"/>
      <c r="X10" s="100">
        <f t="shared" si="3"/>
        <v>1</v>
      </c>
      <c r="Y10" s="100">
        <f t="shared" si="4"/>
        <v>2</v>
      </c>
      <c r="Z10" s="100">
        <f t="shared" si="5"/>
        <v>3</v>
      </c>
      <c r="AA10" s="106"/>
      <c r="AK10" s="550"/>
      <c r="AL10" s="106"/>
      <c r="AM10" s="106"/>
      <c r="AN10" s="106"/>
      <c r="AO10" s="106"/>
      <c r="AP10" s="106"/>
      <c r="AQ10" s="106"/>
      <c r="AR10" s="106"/>
      <c r="AS10" s="106"/>
      <c r="AT10" s="106"/>
      <c r="AU10" s="106"/>
      <c r="AV10" s="471"/>
      <c r="AW10" s="471"/>
      <c r="AX10" s="471"/>
      <c r="AY10" s="106"/>
    </row>
    <row r="11" spans="1:51" ht="23.25" customHeight="1">
      <c r="A11" s="76"/>
      <c r="B11" s="1079" t="s">
        <v>41</v>
      </c>
      <c r="C11" s="48" t="s">
        <v>250</v>
      </c>
      <c r="D11" s="185">
        <f>'13 KM NMSO Print Scan Cat TCO'!I12</f>
        <v>14186.1</v>
      </c>
      <c r="E11" s="185">
        <f>'15 RI NMSO Print Scan Cat TCO'!I12</f>
        <v>14402.02</v>
      </c>
      <c r="F11" s="185">
        <f>'17 XE NMSO Print Scan Cat TCO'!I12</f>
        <v>25012.080000000002</v>
      </c>
      <c r="G11" s="79"/>
      <c r="H11" s="48" t="s">
        <v>250</v>
      </c>
      <c r="I11" s="185">
        <f>'13 KM NMSO Print Scan Cat TCO'!G12</f>
        <v>14186.1</v>
      </c>
      <c r="J11" s="185">
        <f>'15 RI NMSO Print Scan Cat TCO'!G12</f>
        <v>14402.02</v>
      </c>
      <c r="K11" s="185">
        <f>'17 XE NMSO Print Scan Cat TCO'!G12</f>
        <v>25012.080000000002</v>
      </c>
      <c r="L11" s="80"/>
      <c r="Q11" s="76"/>
      <c r="R11" s="1086" t="s">
        <v>41</v>
      </c>
      <c r="S11" s="48" t="s">
        <v>250</v>
      </c>
      <c r="T11" s="112">
        <f t="shared" si="0"/>
        <v>14186.1</v>
      </c>
      <c r="U11" s="112">
        <f t="shared" si="1"/>
        <v>14402.02</v>
      </c>
      <c r="V11" s="112">
        <f t="shared" si="2"/>
        <v>25012.080000000002</v>
      </c>
      <c r="W11" s="109"/>
      <c r="X11" s="101">
        <f t="shared" si="3"/>
        <v>1</v>
      </c>
      <c r="Y11" s="101">
        <f t="shared" si="4"/>
        <v>2</v>
      </c>
      <c r="Z11" s="101">
        <f t="shared" si="5"/>
        <v>3</v>
      </c>
      <c r="AA11" s="106"/>
      <c r="AK11" s="106"/>
      <c r="AL11" s="106"/>
      <c r="AM11" s="106"/>
      <c r="AN11" s="106"/>
      <c r="AO11" s="106"/>
      <c r="AP11" s="106"/>
      <c r="AQ11" s="106"/>
      <c r="AR11" s="106"/>
      <c r="AS11" s="106"/>
      <c r="AT11" s="106"/>
      <c r="AU11" s="106"/>
      <c r="AV11" s="471"/>
      <c r="AW11" s="471"/>
      <c r="AX11" s="471"/>
      <c r="AY11" s="106"/>
    </row>
    <row r="12" spans="1:51" ht="23.25" customHeight="1">
      <c r="A12" s="76"/>
      <c r="B12" s="1080"/>
      <c r="C12" s="48" t="s">
        <v>254</v>
      </c>
      <c r="D12" s="185">
        <f>'13 KM NMSO Print Scan Cat TCO'!I13</f>
        <v>6942.0899999999992</v>
      </c>
      <c r="E12" s="185">
        <f>'15 RI NMSO Print Scan Cat TCO'!I13</f>
        <v>7058.9300000000012</v>
      </c>
      <c r="F12" s="185">
        <f>'17 XE NMSO Print Scan Cat TCO'!I13</f>
        <v>10007.57</v>
      </c>
      <c r="G12" s="79"/>
      <c r="H12" s="48" t="s">
        <v>254</v>
      </c>
      <c r="I12" s="185">
        <f>'13 KM NMSO Print Scan Cat TCO'!G13</f>
        <v>6852.73</v>
      </c>
      <c r="J12" s="185">
        <f>'15 RI NMSO Print Scan Cat TCO'!G13</f>
        <v>7058.9300000000012</v>
      </c>
      <c r="K12" s="185">
        <f>'17 XE NMSO Print Scan Cat TCO'!G13</f>
        <v>10007.57</v>
      </c>
      <c r="L12" s="80"/>
      <c r="Q12" s="76"/>
      <c r="R12" s="1087"/>
      <c r="S12" s="48" t="s">
        <v>254</v>
      </c>
      <c r="T12" s="112">
        <f t="shared" si="0"/>
        <v>6897.41</v>
      </c>
      <c r="U12" s="112">
        <f t="shared" si="1"/>
        <v>7058.9300000000012</v>
      </c>
      <c r="V12" s="112">
        <f t="shared" si="2"/>
        <v>10007.57</v>
      </c>
      <c r="W12" s="109"/>
      <c r="X12" s="101">
        <f t="shared" si="3"/>
        <v>1</v>
      </c>
      <c r="Y12" s="101">
        <f t="shared" si="4"/>
        <v>2</v>
      </c>
      <c r="Z12" s="101">
        <f t="shared" si="5"/>
        <v>3</v>
      </c>
      <c r="AA12" s="106"/>
      <c r="AK12" s="106"/>
      <c r="AL12" s="106"/>
      <c r="AM12" s="106"/>
      <c r="AN12" s="106"/>
      <c r="AO12" s="106"/>
      <c r="AP12" s="106"/>
      <c r="AQ12" s="106"/>
      <c r="AR12" s="106"/>
      <c r="AS12" s="106"/>
      <c r="AT12" s="106"/>
      <c r="AU12" s="106"/>
      <c r="AV12" s="471"/>
      <c r="AW12" s="471"/>
      <c r="AX12" s="471"/>
      <c r="AY12" s="106"/>
    </row>
    <row r="13" spans="1:51" ht="23.25" customHeight="1">
      <c r="A13" s="76"/>
      <c r="B13" s="1080"/>
      <c r="C13" s="48" t="s">
        <v>258</v>
      </c>
      <c r="D13" s="185">
        <f>'13 KM NMSO Print Scan Cat TCO'!I14</f>
        <v>8244.76</v>
      </c>
      <c r="E13" s="185">
        <f>'15 RI NMSO Print Scan Cat TCO'!I14</f>
        <v>8454.7200000000012</v>
      </c>
      <c r="F13" s="185">
        <f>'17 XE NMSO Print Scan Cat TCO'!I14</f>
        <v>10787.6</v>
      </c>
      <c r="G13" s="79"/>
      <c r="H13" s="48" t="s">
        <v>258</v>
      </c>
      <c r="I13" s="185">
        <f>'13 KM NMSO Print Scan Cat TCO'!G14</f>
        <v>7606.2900000000009</v>
      </c>
      <c r="J13" s="185">
        <f>'15 RI NMSO Print Scan Cat TCO'!G14</f>
        <v>7432.4600000000009</v>
      </c>
      <c r="K13" s="185">
        <f>'17 XE NMSO Print Scan Cat TCO'!G14</f>
        <v>9885.35</v>
      </c>
      <c r="L13" s="80"/>
      <c r="Q13" s="76"/>
      <c r="R13" s="1087"/>
      <c r="S13" s="48" t="s">
        <v>258</v>
      </c>
      <c r="T13" s="112">
        <f t="shared" si="0"/>
        <v>7925.5250000000005</v>
      </c>
      <c r="U13" s="112">
        <f t="shared" si="1"/>
        <v>7943.5900000000011</v>
      </c>
      <c r="V13" s="112">
        <f t="shared" si="2"/>
        <v>10336.475</v>
      </c>
      <c r="W13" s="109"/>
      <c r="X13" s="101">
        <f t="shared" si="3"/>
        <v>1</v>
      </c>
      <c r="Y13" s="101">
        <f t="shared" si="4"/>
        <v>2</v>
      </c>
      <c r="Z13" s="101">
        <f t="shared" si="5"/>
        <v>3</v>
      </c>
      <c r="AA13" s="106"/>
      <c r="AK13" s="106"/>
      <c r="AL13" s="106"/>
      <c r="AM13" s="106"/>
      <c r="AN13" s="106"/>
      <c r="AO13" s="106"/>
      <c r="AP13" s="106"/>
      <c r="AQ13" s="106"/>
      <c r="AR13" s="106"/>
      <c r="AS13" s="106"/>
      <c r="AT13" s="106"/>
      <c r="AU13" s="106"/>
      <c r="AV13" s="471"/>
      <c r="AW13" s="471"/>
      <c r="AX13" s="471"/>
      <c r="AY13" s="106"/>
    </row>
    <row r="14" spans="1:51" ht="23.25" customHeight="1">
      <c r="A14" s="76"/>
      <c r="B14" s="1080"/>
      <c r="C14" s="48" t="s">
        <v>263</v>
      </c>
      <c r="D14" s="185">
        <f>'13 KM NMSO Print Scan Cat TCO'!I15</f>
        <v>14259.38</v>
      </c>
      <c r="E14" s="185">
        <f>'15 RI NMSO Print Scan Cat TCO'!I15</f>
        <v>15697.16</v>
      </c>
      <c r="F14" s="185">
        <f>'17 XE NMSO Print Scan Cat TCO'!I15</f>
        <v>22329.87</v>
      </c>
      <c r="G14" s="79"/>
      <c r="H14" s="48" t="s">
        <v>263</v>
      </c>
      <c r="I14" s="185">
        <f>'13 KM NMSO Print Scan Cat TCO'!G15</f>
        <v>14259.38</v>
      </c>
      <c r="J14" s="185">
        <f>'15 RI NMSO Print Scan Cat TCO'!G15</f>
        <v>15697.16</v>
      </c>
      <c r="K14" s="185">
        <f>'17 XE NMSO Print Scan Cat TCO'!G15</f>
        <v>22329.87</v>
      </c>
      <c r="L14" s="80"/>
      <c r="Q14" s="76"/>
      <c r="R14" s="1087"/>
      <c r="S14" s="48" t="s">
        <v>263</v>
      </c>
      <c r="T14" s="112">
        <f t="shared" si="0"/>
        <v>14259.38</v>
      </c>
      <c r="U14" s="112">
        <f t="shared" si="1"/>
        <v>15697.16</v>
      </c>
      <c r="V14" s="112">
        <f t="shared" si="2"/>
        <v>22329.87</v>
      </c>
      <c r="W14" s="109"/>
      <c r="X14" s="101">
        <f t="shared" si="3"/>
        <v>1</v>
      </c>
      <c r="Y14" s="101">
        <f t="shared" si="4"/>
        <v>2</v>
      </c>
      <c r="Z14" s="101">
        <f t="shared" si="5"/>
        <v>3</v>
      </c>
      <c r="AA14" s="106"/>
      <c r="AK14" s="106"/>
      <c r="AL14" s="106"/>
      <c r="AM14" s="106"/>
      <c r="AN14" s="106"/>
      <c r="AO14" s="106"/>
      <c r="AP14" s="106"/>
      <c r="AQ14" s="106"/>
      <c r="AR14" s="106"/>
      <c r="AS14" s="106"/>
      <c r="AT14" s="106"/>
      <c r="AU14" s="106"/>
      <c r="AV14" s="471"/>
      <c r="AW14" s="471"/>
      <c r="AX14" s="471"/>
      <c r="AY14" s="106"/>
    </row>
    <row r="15" spans="1:51" ht="23.25" customHeight="1">
      <c r="A15" s="76"/>
      <c r="B15" s="1081"/>
      <c r="C15" s="48" t="s">
        <v>266</v>
      </c>
      <c r="D15" s="185">
        <f>'13 KM NMSO Print Scan Cat TCO'!I16</f>
        <v>12101.71</v>
      </c>
      <c r="E15" s="185">
        <f>'15 RI NMSO Print Scan Cat TCO'!I16</f>
        <v>10866.46</v>
      </c>
      <c r="F15" s="185">
        <f>'17 XE NMSO Print Scan Cat TCO'!I16</f>
        <v>14882.050000000001</v>
      </c>
      <c r="G15" s="79"/>
      <c r="H15" s="48" t="s">
        <v>266</v>
      </c>
      <c r="I15" s="185">
        <f>'13 KM NMSO Print Scan Cat TCO'!G16</f>
        <v>11463.24</v>
      </c>
      <c r="J15" s="185">
        <f>'15 RI NMSO Print Scan Cat TCO'!G16</f>
        <v>9179.2000000000007</v>
      </c>
      <c r="K15" s="185">
        <f>'17 XE NMSO Print Scan Cat TCO'!G16</f>
        <v>13979.800000000001</v>
      </c>
      <c r="L15" s="80"/>
      <c r="Q15" s="76"/>
      <c r="R15" s="1088"/>
      <c r="S15" s="48" t="s">
        <v>266</v>
      </c>
      <c r="T15" s="112">
        <f t="shared" si="0"/>
        <v>11782.474999999999</v>
      </c>
      <c r="U15" s="112">
        <f t="shared" si="1"/>
        <v>10022.83</v>
      </c>
      <c r="V15" s="112">
        <f t="shared" si="2"/>
        <v>14430.925000000001</v>
      </c>
      <c r="W15" s="109"/>
      <c r="X15" s="101">
        <f t="shared" si="3"/>
        <v>2</v>
      </c>
      <c r="Y15" s="101">
        <f t="shared" si="4"/>
        <v>1</v>
      </c>
      <c r="Z15" s="101">
        <f t="shared" si="5"/>
        <v>3</v>
      </c>
      <c r="AA15" s="106"/>
      <c r="AK15" s="106"/>
      <c r="AL15" s="106"/>
      <c r="AM15" s="106"/>
      <c r="AN15" s="106"/>
      <c r="AO15" s="106"/>
      <c r="AP15" s="106"/>
      <c r="AQ15" s="106"/>
      <c r="AR15" s="106"/>
      <c r="AS15" s="106"/>
      <c r="AT15" s="106"/>
      <c r="AU15" s="106"/>
      <c r="AV15" s="471"/>
      <c r="AW15" s="471"/>
      <c r="AX15" s="471"/>
      <c r="AY15" s="106"/>
    </row>
    <row r="16" spans="1:51" ht="23.25" customHeight="1">
      <c r="A16" s="76"/>
      <c r="B16" s="1079" t="s">
        <v>42</v>
      </c>
      <c r="C16" s="49" t="s">
        <v>271</v>
      </c>
      <c r="D16" s="186">
        <f>'13 KM NMSO Print Scan Cat TCO'!I17</f>
        <v>8684.69</v>
      </c>
      <c r="E16" s="186">
        <f>'15 RI NMSO Print Scan Cat TCO'!I17</f>
        <v>11127.259999999998</v>
      </c>
      <c r="F16" s="186">
        <f>'17 XE NMSO Print Scan Cat TCO'!I17</f>
        <v>8822.02</v>
      </c>
      <c r="G16" s="79"/>
      <c r="H16" s="49" t="s">
        <v>271</v>
      </c>
      <c r="I16" s="186">
        <f>'13 KM NMSO Print Scan Cat TCO'!G17</f>
        <v>8684.69</v>
      </c>
      <c r="J16" s="186">
        <f>'15 RI NMSO Print Scan Cat TCO'!G17</f>
        <v>11127.259999999998</v>
      </c>
      <c r="K16" s="186">
        <f>'17 XE NMSO Print Scan Cat TCO'!G17</f>
        <v>8822.02</v>
      </c>
      <c r="L16" s="80"/>
      <c r="Q16" s="76"/>
      <c r="R16" s="1086" t="s">
        <v>42</v>
      </c>
      <c r="S16" s="49" t="s">
        <v>271</v>
      </c>
      <c r="T16" s="113">
        <f t="shared" si="0"/>
        <v>8684.69</v>
      </c>
      <c r="U16" s="113">
        <f t="shared" si="1"/>
        <v>11127.259999999998</v>
      </c>
      <c r="V16" s="113">
        <f t="shared" si="2"/>
        <v>8822.02</v>
      </c>
      <c r="W16" s="109"/>
      <c r="X16" s="102">
        <f t="shared" si="3"/>
        <v>1</v>
      </c>
      <c r="Y16" s="102">
        <f t="shared" si="4"/>
        <v>3</v>
      </c>
      <c r="Z16" s="102">
        <f t="shared" si="5"/>
        <v>2</v>
      </c>
      <c r="AA16" s="106"/>
      <c r="AK16" s="106"/>
      <c r="AL16" s="106"/>
      <c r="AM16" s="106"/>
      <c r="AN16" s="106"/>
      <c r="AO16" s="106"/>
      <c r="AP16" s="106"/>
      <c r="AQ16" s="106"/>
      <c r="AR16" s="106"/>
      <c r="AS16" s="106"/>
      <c r="AT16" s="106"/>
      <c r="AU16" s="106"/>
      <c r="AV16" s="106"/>
      <c r="AW16" s="106"/>
      <c r="AX16" s="106"/>
      <c r="AY16" s="106"/>
    </row>
    <row r="17" spans="1:45" ht="23.25" customHeight="1">
      <c r="A17" s="76"/>
      <c r="B17" s="1080"/>
      <c r="C17" s="49" t="s">
        <v>275</v>
      </c>
      <c r="D17" s="186">
        <f>'13 KM NMSO Print Scan Cat TCO'!I18</f>
        <v>9648.27</v>
      </c>
      <c r="E17" s="186">
        <f>'15 RI NMSO Print Scan Cat TCO'!I18</f>
        <v>9447.64</v>
      </c>
      <c r="F17" s="186">
        <f>'17 XE NMSO Print Scan Cat TCO'!I18</f>
        <v>14512.389999999998</v>
      </c>
      <c r="G17" s="79"/>
      <c r="H17" s="49" t="s">
        <v>275</v>
      </c>
      <c r="I17" s="186">
        <f>'13 KM NMSO Print Scan Cat TCO'!G18</f>
        <v>9545.89</v>
      </c>
      <c r="J17" s="186">
        <f>'15 RI NMSO Print Scan Cat TCO'!G18</f>
        <v>9447.64</v>
      </c>
      <c r="K17" s="186">
        <f>'17 XE NMSO Print Scan Cat TCO'!G18</f>
        <v>13343.569999999998</v>
      </c>
      <c r="L17" s="80"/>
      <c r="Q17" s="76"/>
      <c r="R17" s="1087"/>
      <c r="S17" s="49" t="s">
        <v>275</v>
      </c>
      <c r="T17" s="113">
        <f t="shared" si="0"/>
        <v>9597.08</v>
      </c>
      <c r="U17" s="113">
        <f t="shared" si="1"/>
        <v>9447.64</v>
      </c>
      <c r="V17" s="113">
        <f t="shared" si="2"/>
        <v>13927.979999999998</v>
      </c>
      <c r="W17" s="109"/>
      <c r="X17" s="102">
        <f t="shared" si="3"/>
        <v>2</v>
      </c>
      <c r="Y17" s="102">
        <f t="shared" si="4"/>
        <v>1</v>
      </c>
      <c r="Z17" s="102">
        <f t="shared" si="5"/>
        <v>3</v>
      </c>
      <c r="AA17" s="106"/>
      <c r="AK17" s="153"/>
    </row>
    <row r="18" spans="1:45" ht="23.25" customHeight="1">
      <c r="A18" s="76"/>
      <c r="B18" s="1080"/>
      <c r="C18" s="49" t="s">
        <v>279</v>
      </c>
      <c r="D18" s="186">
        <f>'13 KM NMSO Print Scan Cat TCO'!I19</f>
        <v>10478.86</v>
      </c>
      <c r="E18" s="186">
        <f>'15 RI NMSO Print Scan Cat TCO'!I19</f>
        <v>13922.48</v>
      </c>
      <c r="F18" s="186">
        <f>'17 XE NMSO Print Scan Cat TCO'!I19</f>
        <v>10632.05</v>
      </c>
      <c r="G18" s="79"/>
      <c r="H18" s="49" t="s">
        <v>279</v>
      </c>
      <c r="I18" s="186">
        <f>'13 KM NMSO Print Scan Cat TCO'!G19</f>
        <v>9840.39</v>
      </c>
      <c r="J18" s="186">
        <f>'15 RI NMSO Print Scan Cat TCO'!G19</f>
        <v>12900.220000000001</v>
      </c>
      <c r="K18" s="186">
        <f>'17 XE NMSO Print Scan Cat TCO'!G19</f>
        <v>9729.7999999999993</v>
      </c>
      <c r="L18" s="80"/>
      <c r="Q18" s="76"/>
      <c r="R18" s="1087"/>
      <c r="S18" s="49" t="s">
        <v>279</v>
      </c>
      <c r="T18" s="113">
        <f t="shared" si="0"/>
        <v>10159.625</v>
      </c>
      <c r="U18" s="113">
        <f t="shared" si="1"/>
        <v>13411.35</v>
      </c>
      <c r="V18" s="113">
        <f t="shared" si="2"/>
        <v>10180.924999999999</v>
      </c>
      <c r="W18" s="109"/>
      <c r="X18" s="102">
        <f t="shared" si="3"/>
        <v>1</v>
      </c>
      <c r="Y18" s="102">
        <f t="shared" si="4"/>
        <v>3</v>
      </c>
      <c r="Z18" s="102">
        <f t="shared" si="5"/>
        <v>2</v>
      </c>
      <c r="AA18" s="106"/>
    </row>
    <row r="19" spans="1:45" ht="16.5" customHeight="1">
      <c r="A19" s="76"/>
      <c r="B19" s="1080"/>
      <c r="C19" s="49" t="s">
        <v>283</v>
      </c>
      <c r="D19" s="186">
        <f>'13 KM NMSO Print Scan Cat TCO'!I20</f>
        <v>14863.48</v>
      </c>
      <c r="E19" s="186">
        <f>'15 RI NMSO Print Scan Cat TCO'!I20</f>
        <v>26506.219999999998</v>
      </c>
      <c r="F19" s="186">
        <f>'17 XE NMSO Print Scan Cat TCO'!I20</f>
        <v>15843.993200000001</v>
      </c>
      <c r="G19" s="79"/>
      <c r="H19" s="49" t="s">
        <v>283</v>
      </c>
      <c r="I19" s="186">
        <f>'13 KM NMSO Print Scan Cat TCO'!G20</f>
        <v>14225.01</v>
      </c>
      <c r="J19" s="186">
        <f>'15 RI NMSO Print Scan Cat TCO'!G20</f>
        <v>26005.659999999996</v>
      </c>
      <c r="K19" s="186">
        <f>'17 XE NMSO Print Scan Cat TCO'!G20</f>
        <v>14941.743200000001</v>
      </c>
      <c r="L19" s="80"/>
      <c r="Q19" s="76"/>
      <c r="R19" s="1087"/>
      <c r="S19" s="49" t="s">
        <v>283</v>
      </c>
      <c r="T19" s="113">
        <f t="shared" si="0"/>
        <v>14544.244999999999</v>
      </c>
      <c r="U19" s="113">
        <f t="shared" si="1"/>
        <v>26255.939999999995</v>
      </c>
      <c r="V19" s="113">
        <f t="shared" si="2"/>
        <v>15392.868200000001</v>
      </c>
      <c r="W19" s="109"/>
      <c r="X19" s="102">
        <f t="shared" si="3"/>
        <v>1</v>
      </c>
      <c r="Y19" s="102">
        <f t="shared" si="4"/>
        <v>3</v>
      </c>
      <c r="Z19" s="102">
        <f t="shared" si="5"/>
        <v>2</v>
      </c>
      <c r="AA19" s="106"/>
      <c r="AR19" s="164" t="s">
        <v>31</v>
      </c>
      <c r="AS19" s="153" t="s">
        <v>31</v>
      </c>
    </row>
    <row r="20" spans="1:45" ht="14.25" customHeight="1">
      <c r="A20" s="76"/>
      <c r="B20" s="1081"/>
      <c r="C20" s="49" t="s">
        <v>287</v>
      </c>
      <c r="D20" s="186">
        <f>'13 KM NMSO Print Scan Cat TCO'!I21</f>
        <v>14863.48</v>
      </c>
      <c r="E20" s="186">
        <f>'15 RI NMSO Print Scan Cat TCO'!I21</f>
        <v>22181.370000000003</v>
      </c>
      <c r="F20" s="186">
        <f>'17 XE NMSO Print Scan Cat TCO'!I21</f>
        <v>15843.993200000001</v>
      </c>
      <c r="G20" s="79"/>
      <c r="H20" s="49" t="s">
        <v>287</v>
      </c>
      <c r="I20" s="186">
        <f>'13 KM NMSO Print Scan Cat TCO'!G21</f>
        <v>14225.01</v>
      </c>
      <c r="J20" s="186">
        <f>'15 RI NMSO Print Scan Cat TCO'!G21</f>
        <v>21178.61</v>
      </c>
      <c r="K20" s="186">
        <f>'17 XE NMSO Print Scan Cat TCO'!G21</f>
        <v>14941.743200000001</v>
      </c>
      <c r="L20" s="80"/>
      <c r="Q20" s="76"/>
      <c r="R20" s="1088"/>
      <c r="S20" s="49" t="s">
        <v>287</v>
      </c>
      <c r="T20" s="113">
        <f t="shared" si="0"/>
        <v>14544.244999999999</v>
      </c>
      <c r="U20" s="113">
        <f t="shared" si="1"/>
        <v>21679.99</v>
      </c>
      <c r="V20" s="113">
        <f t="shared" si="2"/>
        <v>15392.868200000001</v>
      </c>
      <c r="W20" s="109"/>
      <c r="X20" s="102">
        <f t="shared" si="3"/>
        <v>1</v>
      </c>
      <c r="Y20" s="102">
        <f t="shared" si="4"/>
        <v>3</v>
      </c>
      <c r="Z20" s="102">
        <f t="shared" si="5"/>
        <v>2</v>
      </c>
      <c r="AA20" s="106"/>
      <c r="AR20" s="164" t="s">
        <v>31</v>
      </c>
      <c r="AS20" s="153" t="s">
        <v>31</v>
      </c>
    </row>
    <row r="21" spans="1:45" ht="12" customHeight="1">
      <c r="A21" s="76"/>
      <c r="B21" s="76"/>
      <c r="C21" s="77"/>
      <c r="D21" s="77"/>
      <c r="E21" s="77"/>
      <c r="F21" s="78"/>
      <c r="G21" s="79"/>
      <c r="H21" s="80"/>
      <c r="I21" s="80"/>
      <c r="J21" s="80"/>
      <c r="K21" s="80"/>
      <c r="L21" s="80"/>
      <c r="Q21" s="76"/>
      <c r="R21" s="76"/>
      <c r="S21" s="77"/>
      <c r="T21" s="77"/>
      <c r="U21" s="77"/>
      <c r="V21" s="78"/>
      <c r="W21" s="80"/>
      <c r="X21" s="79"/>
      <c r="Y21" s="77"/>
      <c r="Z21" s="77"/>
      <c r="AA21" s="80"/>
      <c r="AR21" s="164" t="s">
        <v>61</v>
      </c>
      <c r="AS21" s="164" t="s">
        <v>31</v>
      </c>
    </row>
    <row r="22" spans="1:45" ht="13.5" customHeight="1">
      <c r="Q22" s="76"/>
      <c r="R22" s="540" t="s">
        <v>31</v>
      </c>
      <c r="S22" s="541"/>
      <c r="T22" s="542"/>
      <c r="U22" s="542"/>
      <c r="V22" s="542"/>
      <c r="W22" s="542"/>
      <c r="X22" s="542"/>
      <c r="Y22" s="80"/>
      <c r="Z22" s="80"/>
      <c r="AA22" s="80"/>
      <c r="AR22" s="164" t="s">
        <v>31</v>
      </c>
      <c r="AS22" s="153" t="s">
        <v>31</v>
      </c>
    </row>
    <row r="23" spans="1:45" ht="15" customHeight="1">
      <c r="AR23" s="153" t="s">
        <v>31</v>
      </c>
      <c r="AS23" s="153" t="s">
        <v>31</v>
      </c>
    </row>
    <row r="24" spans="1:45" ht="16.5" customHeight="1">
      <c r="AS24" s="153" t="s">
        <v>31</v>
      </c>
    </row>
    <row r="25" spans="1:45" ht="19.5" customHeight="1"/>
    <row r="31" spans="1:45" ht="20.25" customHeight="1"/>
    <row r="32" spans="1:45" ht="20.25" customHeight="1"/>
    <row r="33" ht="29.2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2" ht="20.25" customHeight="1"/>
    <row r="53" ht="20.25" customHeight="1"/>
    <row r="55" ht="15" customHeight="1"/>
    <row r="56" ht="14.25" customHeight="1"/>
    <row r="59" ht="14.25" customHeight="1"/>
  </sheetData>
  <mergeCells count="19">
    <mergeCell ref="C2:F2"/>
    <mergeCell ref="B1:F1"/>
    <mergeCell ref="H1:K1"/>
    <mergeCell ref="R1:V1"/>
    <mergeCell ref="X1:Z1"/>
    <mergeCell ref="AR2:AT2"/>
    <mergeCell ref="B16:B20"/>
    <mergeCell ref="AL1:AP1"/>
    <mergeCell ref="AR1:AT1"/>
    <mergeCell ref="H2:K2"/>
    <mergeCell ref="S2:V2"/>
    <mergeCell ref="R7:R10"/>
    <mergeCell ref="R11:R15"/>
    <mergeCell ref="R16:R20"/>
    <mergeCell ref="B7:B10"/>
    <mergeCell ref="B11:B15"/>
    <mergeCell ref="X2:Z2"/>
    <mergeCell ref="R4:R6"/>
    <mergeCell ref="B4:B6"/>
  </mergeCells>
  <phoneticPr fontId="52" type="noConversion"/>
  <conditionalFormatting sqref="B3">
    <cfRule type="cellIs" dxfId="279" priority="3085" operator="equal">
      <formula>Dev_PL1</formula>
    </cfRule>
    <cfRule type="cellIs" dxfId="278" priority="3081" operator="equal">
      <formula>Dev_PL5</formula>
    </cfRule>
    <cfRule type="cellIs" dxfId="277" priority="3082" operator="equal">
      <formula>Dev_PL4</formula>
    </cfRule>
    <cfRule type="cellIs" dxfId="276" priority="3083" operator="equal">
      <formula>Dev_PL3</formula>
    </cfRule>
    <cfRule type="cellIs" dxfId="275" priority="3084" operator="equal">
      <formula>qweqweqw</formula>
    </cfRule>
  </conditionalFormatting>
  <conditionalFormatting sqref="C4:F20">
    <cfRule type="cellIs" dxfId="274" priority="417" operator="equal">
      <formula>Dev_PL4</formula>
    </cfRule>
    <cfRule type="cellIs" dxfId="273" priority="418" operator="equal">
      <formula>Dev_PL3</formula>
    </cfRule>
    <cfRule type="cellIs" dxfId="272" priority="419" operator="equal">
      <formula>qweqweqw</formula>
    </cfRule>
    <cfRule type="cellIs" dxfId="271" priority="420" operator="equal">
      <formula>Dev_PL1</formula>
    </cfRule>
    <cfRule type="cellIs" dxfId="270" priority="416" operator="equal">
      <formula>Dev_PL5</formula>
    </cfRule>
  </conditionalFormatting>
  <conditionalFormatting sqref="H4:K20">
    <cfRule type="cellIs" dxfId="269" priority="81" operator="equal">
      <formula>Dev_PL5</formula>
    </cfRule>
    <cfRule type="cellIs" dxfId="268" priority="82" operator="equal">
      <formula>Dev_PL4</formula>
    </cfRule>
    <cfRule type="cellIs" dxfId="267" priority="83" operator="equal">
      <formula>Dev_PL3</formula>
    </cfRule>
    <cfRule type="cellIs" dxfId="266" priority="84" operator="equal">
      <formula>qweqweqw</formula>
    </cfRule>
    <cfRule type="cellIs" dxfId="265" priority="85" operator="equal">
      <formula>Dev_PL1</formula>
    </cfRule>
  </conditionalFormatting>
  <conditionalFormatting sqref="R3">
    <cfRule type="cellIs" dxfId="264" priority="2670" operator="equal">
      <formula>Dev_PL1</formula>
    </cfRule>
    <cfRule type="cellIs" dxfId="263" priority="2669" operator="equal">
      <formula>qweqweqw</formula>
    </cfRule>
    <cfRule type="cellIs" dxfId="262" priority="2668" operator="equal">
      <formula>Dev_PL3</formula>
    </cfRule>
    <cfRule type="cellIs" dxfId="261" priority="2667" operator="equal">
      <formula>Dev_PL4</formula>
    </cfRule>
    <cfRule type="cellIs" dxfId="260" priority="2666" operator="equal">
      <formula>Dev_PL5</formula>
    </cfRule>
  </conditionalFormatting>
  <conditionalFormatting sqref="S4:V20">
    <cfRule type="cellIs" dxfId="259" priority="1" operator="equal">
      <formula>Dev_PL5</formula>
    </cfRule>
    <cfRule type="cellIs" dxfId="258" priority="2" operator="equal">
      <formula>Dev_PL4</formula>
    </cfRule>
    <cfRule type="cellIs" dxfId="257" priority="3" operator="equal">
      <formula>Dev_PL3</formula>
    </cfRule>
    <cfRule type="cellIs" dxfId="256" priority="4" operator="equal">
      <formula>qweqweqw</formula>
    </cfRule>
    <cfRule type="cellIs" dxfId="255" priority="5" operator="equal">
      <formula>Dev_PL1</formula>
    </cfRule>
  </conditionalFormatting>
  <conditionalFormatting sqref="AL3:AL7">
    <cfRule type="cellIs" dxfId="254" priority="561" operator="equal">
      <formula>Dev_PL5</formula>
    </cfRule>
    <cfRule type="cellIs" dxfId="253" priority="562" operator="equal">
      <formula>Dev_PL4</formula>
    </cfRule>
    <cfRule type="cellIs" dxfId="252" priority="563" operator="equal">
      <formula>Dev_PL3</formula>
    </cfRule>
    <cfRule type="cellIs" dxfId="251" priority="564" operator="equal">
      <formula>qweqweqw</formula>
    </cfRule>
    <cfRule type="cellIs" dxfId="250" priority="565" operator="equal">
      <formula>Dev_PL1</formula>
    </cfRule>
  </conditionalFormatting>
  <conditionalFormatting sqref="AM4:AP7">
    <cfRule type="cellIs" dxfId="249" priority="315" operator="equal">
      <formula>Dev_PL1</formula>
    </cfRule>
    <cfRule type="cellIs" dxfId="248" priority="314" operator="equal">
      <formula>qweqweqw</formula>
    </cfRule>
    <cfRule type="cellIs" dxfId="247" priority="313" operator="equal">
      <formula>Dev_PL3</formula>
    </cfRule>
    <cfRule type="cellIs" dxfId="246" priority="312" operator="equal">
      <formula>Dev_PL4</formula>
    </cfRule>
    <cfRule type="cellIs" dxfId="245" priority="311" operator="equal">
      <formula>Dev_PL5</formula>
    </cfRule>
  </conditionalFormatting>
  <conditionalFormatting sqref="AR4:AT7">
    <cfRule type="cellIs" dxfId="244" priority="497" operator="equal">
      <formula>Dev_PL4</formula>
    </cfRule>
    <cfRule type="cellIs" dxfId="243" priority="498" operator="equal">
      <formula>Dev_PL3</formula>
    </cfRule>
    <cfRule type="cellIs" dxfId="242" priority="499" operator="equal">
      <formula>qweqweqw</formula>
    </cfRule>
    <cfRule type="cellIs" dxfId="241" priority="500" operator="equal">
      <formula>Dev_PL1</formula>
    </cfRule>
    <cfRule type="cellIs" dxfId="240" priority="496" operator="equal">
      <formula>Dev_PL5</formula>
    </cfRule>
  </conditionalFormatting>
  <pageMargins left="0.7" right="0.7" top="0.75" bottom="0.75" header="0.3" footer="0.3"/>
  <pageSetup paperSize="5" orientation="landscape" horizontalDpi="4294967292" verticalDpi="4294967292" r:id="rId1"/>
  <headerFooter>
    <oddHeader>&amp;L&amp;"Calibri,Regular"&amp;K000000WTD - Printing Products 
Catalogue TCO Pricing  &amp;C&amp;"Calibri,Regular"&amp;K000000NMSO Print Scan Catalogue TCO and Rankings 
&amp;A
&amp;R&amp;"Calibri"&amp;12&amp;K000000 Unclassified | Non classif&amp;1#_x000D_&amp;"Calibri"&amp;11&amp;K000000&amp;"Calibri,Regular"&amp;K000000
&amp;F</oddHeader>
    <oddFooter>&amp;L&amp;"Calibri,Regular"&amp;K000000&amp;F&amp;C&amp;"Calibri,Regular"&amp;K000000&amp;P of &amp;N
&amp;R&amp;"Calibri,Regular"&amp;K000000&amp;A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Y43"/>
  <sheetViews>
    <sheetView view="pageLayout" topLeftCell="J1" zoomScale="115" zoomScaleNormal="50" zoomScalePageLayoutView="115" workbookViewId="0">
      <selection activeCell="U13" sqref="U13"/>
    </sheetView>
  </sheetViews>
  <sheetFormatPr defaultColWidth="11.28515625" defaultRowHeight="15"/>
  <cols>
    <col min="1" max="1" width="2.28515625" customWidth="1"/>
    <col min="2" max="2" width="17.28515625" customWidth="1"/>
    <col min="3" max="3" width="14.28515625" customWidth="1"/>
    <col min="4" max="4" width="33.28515625" customWidth="1"/>
    <col min="5" max="6" width="7" customWidth="1"/>
    <col min="7" max="7" width="11.85546875" customWidth="1"/>
    <col min="8" max="8" width="9.85546875" customWidth="1"/>
    <col min="9" max="9" width="10.28515625" customWidth="1"/>
    <col min="10" max="10" width="9.28515625" customWidth="1"/>
    <col min="11" max="12" width="11.85546875" customWidth="1"/>
    <col min="13" max="13" width="2" customWidth="1"/>
    <col min="14" max="14" width="1" customWidth="1"/>
    <col min="15" max="15" width="1.28515625" customWidth="1"/>
    <col min="16" max="16" width="13.7109375" customWidth="1"/>
    <col min="18" max="18" width="19.28515625" customWidth="1"/>
    <col min="19" max="19" width="10.28515625" customWidth="1"/>
    <col min="20" max="20" width="12.28515625" customWidth="1"/>
    <col min="21" max="21" width="14.28515625" customWidth="1"/>
    <col min="22" max="22" width="12.28515625" customWidth="1"/>
    <col min="23" max="23" width="40.85546875" customWidth="1"/>
    <col min="25" max="25" width="1.85546875" customWidth="1"/>
    <col min="27" max="27" width="1.85546875" customWidth="1"/>
    <col min="28" max="28" width="19" customWidth="1"/>
    <col min="29" max="31" width="40.140625" customWidth="1"/>
    <col min="32" max="32" width="2.42578125" customWidth="1"/>
  </cols>
  <sheetData>
    <row r="1" spans="1:25" ht="7.5" customHeight="1">
      <c r="A1" s="114"/>
      <c r="B1" s="114"/>
      <c r="C1" s="114"/>
      <c r="D1" s="114"/>
      <c r="E1" s="114"/>
      <c r="F1" s="114"/>
      <c r="G1" s="114"/>
      <c r="H1" s="114"/>
      <c r="I1" s="114"/>
      <c r="J1" s="114"/>
      <c r="K1" s="114"/>
      <c r="L1" s="114"/>
      <c r="M1" s="115"/>
      <c r="N1" s="115"/>
      <c r="O1" s="114"/>
      <c r="P1" s="182"/>
      <c r="Q1" s="115"/>
      <c r="R1" s="115"/>
      <c r="S1" s="115"/>
      <c r="T1" s="115"/>
      <c r="U1" s="115"/>
      <c r="V1" s="115"/>
      <c r="W1" s="115"/>
      <c r="X1" s="115"/>
      <c r="Y1" s="115"/>
    </row>
    <row r="2" spans="1:25" ht="27" customHeight="1">
      <c r="A2" s="114"/>
      <c r="B2" s="859" t="s">
        <v>704</v>
      </c>
      <c r="C2" s="859"/>
      <c r="D2" s="859"/>
      <c r="E2" s="859"/>
      <c r="F2" s="859"/>
      <c r="G2" s="859"/>
      <c r="H2" s="859" t="str">
        <f>'Introduction '!B3</f>
        <v>Quarter 30 - Period: 07.01.26 - 09.30.26</v>
      </c>
      <c r="I2" s="859"/>
      <c r="J2" s="859"/>
      <c r="K2" s="859"/>
      <c r="L2" s="859"/>
      <c r="M2" s="470"/>
      <c r="N2" s="115"/>
      <c r="O2" s="175" t="s">
        <v>31</v>
      </c>
      <c r="P2" s="1090" t="s">
        <v>705</v>
      </c>
      <c r="Q2" s="1091"/>
      <c r="R2" s="1091"/>
      <c r="S2" s="1091"/>
      <c r="T2" s="1091"/>
      <c r="U2" s="1091"/>
      <c r="V2" s="1091"/>
      <c r="W2" s="1091" t="str">
        <f>H2</f>
        <v>Quarter 30 - Period: 07.01.26 - 09.30.26</v>
      </c>
      <c r="X2" s="1091"/>
      <c r="Y2" s="115"/>
    </row>
    <row r="3" spans="1:25" ht="21" customHeight="1">
      <c r="A3" s="114"/>
      <c r="B3" s="861" t="s">
        <v>72</v>
      </c>
      <c r="C3" s="862"/>
      <c r="D3" s="863"/>
      <c r="E3" s="1103" t="s">
        <v>73</v>
      </c>
      <c r="F3" s="1104"/>
      <c r="G3" s="871" t="s">
        <v>74</v>
      </c>
      <c r="H3" s="872"/>
      <c r="I3" s="872"/>
      <c r="J3" s="872"/>
      <c r="K3" s="872"/>
      <c r="L3" s="872"/>
      <c r="M3" s="872"/>
      <c r="N3" s="115"/>
      <c r="O3" s="175" t="s">
        <v>31</v>
      </c>
      <c r="P3" s="1100" t="s">
        <v>112</v>
      </c>
      <c r="Q3" s="1101"/>
      <c r="R3" s="1101"/>
      <c r="S3" s="1102"/>
      <c r="T3" s="1098" t="s">
        <v>111</v>
      </c>
      <c r="U3" s="1098" t="s">
        <v>110</v>
      </c>
      <c r="V3" s="1098" t="s">
        <v>109</v>
      </c>
      <c r="W3" s="1098" t="s">
        <v>108</v>
      </c>
      <c r="X3" s="1098" t="s">
        <v>107</v>
      </c>
      <c r="Y3" s="115"/>
    </row>
    <row r="4" spans="1:25" ht="28.5" customHeight="1">
      <c r="A4" s="114"/>
      <c r="B4" s="864"/>
      <c r="C4" s="865"/>
      <c r="D4" s="866"/>
      <c r="E4" s="1105"/>
      <c r="F4" s="1106"/>
      <c r="G4" s="116"/>
      <c r="H4" s="868" t="s">
        <v>75</v>
      </c>
      <c r="I4" s="868"/>
      <c r="J4" s="868"/>
      <c r="K4" s="869"/>
      <c r="L4" s="870"/>
      <c r="M4" s="1107" t="s">
        <v>31</v>
      </c>
      <c r="N4" s="115"/>
      <c r="O4" s="175" t="s">
        <v>31</v>
      </c>
      <c r="P4" s="117" t="s">
        <v>37</v>
      </c>
      <c r="Q4" s="117" t="s">
        <v>77</v>
      </c>
      <c r="R4" s="117" t="s">
        <v>78</v>
      </c>
      <c r="S4" s="117" t="s">
        <v>106</v>
      </c>
      <c r="T4" s="1099"/>
      <c r="U4" s="1099"/>
      <c r="V4" s="1099"/>
      <c r="W4" s="1099"/>
      <c r="X4" s="1099"/>
      <c r="Y4" s="115"/>
    </row>
    <row r="5" spans="1:25" ht="32.25" customHeight="1">
      <c r="A5" s="114"/>
      <c r="B5" s="59" t="s">
        <v>76</v>
      </c>
      <c r="C5" s="45" t="s">
        <v>77</v>
      </c>
      <c r="D5" s="117" t="s">
        <v>78</v>
      </c>
      <c r="E5" s="118" t="s">
        <v>4</v>
      </c>
      <c r="F5" s="118" t="s">
        <v>8</v>
      </c>
      <c r="G5" s="117" t="s">
        <v>79</v>
      </c>
      <c r="H5" s="119" t="s">
        <v>80</v>
      </c>
      <c r="I5" s="119" t="s">
        <v>81</v>
      </c>
      <c r="J5" s="119" t="s">
        <v>128</v>
      </c>
      <c r="K5" s="117" t="s">
        <v>83</v>
      </c>
      <c r="L5" s="117" t="s">
        <v>84</v>
      </c>
      <c r="M5" s="1108"/>
      <c r="N5" s="115"/>
      <c r="O5" s="175" t="s">
        <v>31</v>
      </c>
      <c r="P5" s="181" t="s">
        <v>46</v>
      </c>
      <c r="Q5" s="54" t="s">
        <v>118</v>
      </c>
      <c r="R5" s="370" t="s">
        <v>1244</v>
      </c>
      <c r="S5" s="180">
        <v>65000</v>
      </c>
      <c r="T5" s="356">
        <v>721</v>
      </c>
      <c r="U5" s="356">
        <f>T5*0.2</f>
        <v>144.20000000000002</v>
      </c>
      <c r="V5" s="356">
        <v>26</v>
      </c>
      <c r="W5" s="368" t="s">
        <v>1154</v>
      </c>
      <c r="X5" s="360">
        <v>200000</v>
      </c>
      <c r="Y5" s="115"/>
    </row>
    <row r="6" spans="1:25" ht="29.25" customHeight="1">
      <c r="A6" s="114"/>
      <c r="B6" s="1092" t="s">
        <v>38</v>
      </c>
      <c r="C6" s="46" t="s">
        <v>222</v>
      </c>
      <c r="D6" s="747" t="s">
        <v>1375</v>
      </c>
      <c r="E6" s="120">
        <f t="shared" ref="E6:E12" si="0">IF(MID(C6,3,1)="C",B_W_vs_Col*Ave_P_P_U_P_M*(IF(LEFT(C6,1)="P",1,IF(LEFT(C5,1)="S",6,IF(LEFT(C6,1)="M",20,30)))),Ave_P_P_U_P_M*(IF(LEFT(C6,1)="P",1,IF(LEFT(C6,1)="S",6,IF(LEFT(C6,1)="M",20,30)))))</f>
        <v>400</v>
      </c>
      <c r="F6" s="120" t="str">
        <f t="shared" ref="F6:F22" si="1">IF(MID(C6,3,1)="C",(1-B_W_vs_Col)*Ave_P_P_U_P_M*(IF(LEFT(C6,1)="P",1,IF(LEFT(C6,1)="S",6,IF(LEFT(C6,1)="M",20,30)))),"-")</f>
        <v>-</v>
      </c>
      <c r="G6" s="346">
        <v>365</v>
      </c>
      <c r="H6" s="121"/>
      <c r="I6" s="122"/>
      <c r="J6" s="121"/>
      <c r="K6" s="351">
        <v>1.49E-2</v>
      </c>
      <c r="L6" s="124"/>
      <c r="M6" s="124"/>
      <c r="N6" s="115"/>
      <c r="O6" s="175" t="s">
        <v>31</v>
      </c>
      <c r="P6" s="179" t="s">
        <v>47</v>
      </c>
      <c r="Q6" s="55" t="s">
        <v>119</v>
      </c>
      <c r="R6" s="55" t="s">
        <v>1153</v>
      </c>
      <c r="S6" s="178">
        <v>195000</v>
      </c>
      <c r="T6" s="357">
        <v>425</v>
      </c>
      <c r="U6" s="357">
        <f>T6*0.2</f>
        <v>85</v>
      </c>
      <c r="V6" s="357">
        <v>26</v>
      </c>
      <c r="W6" s="366" t="s">
        <v>1154</v>
      </c>
      <c r="X6" s="361">
        <v>200000</v>
      </c>
      <c r="Y6" s="115"/>
    </row>
    <row r="7" spans="1:25" ht="27" customHeight="1">
      <c r="A7" s="114"/>
      <c r="B7" s="1092"/>
      <c r="C7" s="46" t="s">
        <v>226</v>
      </c>
      <c r="D7" s="747" t="s">
        <v>1218</v>
      </c>
      <c r="E7" s="120">
        <f t="shared" si="0"/>
        <v>400</v>
      </c>
      <c r="F7" s="120" t="str">
        <f t="shared" si="1"/>
        <v>-</v>
      </c>
      <c r="G7" s="346">
        <v>805.02</v>
      </c>
      <c r="H7" s="121"/>
      <c r="I7" s="346" t="s">
        <v>787</v>
      </c>
      <c r="J7" s="121"/>
      <c r="K7" s="351">
        <v>1.366E-2</v>
      </c>
      <c r="L7" s="124"/>
      <c r="M7" s="124"/>
      <c r="N7" s="115"/>
      <c r="O7" s="175" t="s">
        <v>31</v>
      </c>
      <c r="P7" s="177" t="s">
        <v>48</v>
      </c>
      <c r="Q7" s="56" t="s">
        <v>120</v>
      </c>
      <c r="R7" s="56" t="s">
        <v>788</v>
      </c>
      <c r="S7" s="176">
        <v>325000</v>
      </c>
      <c r="T7" s="358">
        <v>3086</v>
      </c>
      <c r="U7" s="358">
        <f>T7*0.2</f>
        <v>617.20000000000005</v>
      </c>
      <c r="V7" s="358">
        <v>128</v>
      </c>
      <c r="W7" s="367" t="s">
        <v>1056</v>
      </c>
      <c r="X7" s="362">
        <v>3000000</v>
      </c>
      <c r="Y7" s="115"/>
    </row>
    <row r="8" spans="1:25" ht="26.25" customHeight="1">
      <c r="A8" s="114"/>
      <c r="B8" s="1092"/>
      <c r="C8" s="46" t="s">
        <v>229</v>
      </c>
      <c r="D8" s="747" t="s">
        <v>1219</v>
      </c>
      <c r="E8" s="120">
        <f t="shared" si="0"/>
        <v>300</v>
      </c>
      <c r="F8" s="120">
        <f t="shared" si="1"/>
        <v>100</v>
      </c>
      <c r="G8" s="346">
        <v>1035.25</v>
      </c>
      <c r="H8" s="121"/>
      <c r="I8" s="346" t="s">
        <v>787</v>
      </c>
      <c r="J8" s="121"/>
      <c r="K8" s="351">
        <v>1.558E-2</v>
      </c>
      <c r="L8" s="351">
        <v>8.2710000000000006E-2</v>
      </c>
      <c r="M8" s="124"/>
      <c r="N8" s="115"/>
      <c r="O8" s="175" t="s">
        <v>31</v>
      </c>
      <c r="P8" s="174" t="s">
        <v>98</v>
      </c>
      <c r="Q8" s="57" t="s">
        <v>117</v>
      </c>
      <c r="R8" s="57" t="s">
        <v>788</v>
      </c>
      <c r="S8" s="173">
        <v>650000</v>
      </c>
      <c r="T8" s="359">
        <v>3086</v>
      </c>
      <c r="U8" s="359">
        <f>T8*0.2</f>
        <v>617.20000000000005</v>
      </c>
      <c r="V8" s="359">
        <v>128</v>
      </c>
      <c r="W8" s="369" t="s">
        <v>1057</v>
      </c>
      <c r="X8" s="363">
        <v>3000000</v>
      </c>
      <c r="Y8" s="115"/>
    </row>
    <row r="9" spans="1:25" ht="16.5" customHeight="1">
      <c r="A9" s="114"/>
      <c r="B9" s="1092" t="s">
        <v>40</v>
      </c>
      <c r="C9" s="47" t="s">
        <v>232</v>
      </c>
      <c r="D9" s="535" t="s">
        <v>1356</v>
      </c>
      <c r="E9" s="125">
        <f t="shared" si="0"/>
        <v>2400</v>
      </c>
      <c r="F9" s="125" t="str">
        <f t="shared" si="1"/>
        <v>-</v>
      </c>
      <c r="G9" s="347">
        <v>1304.04</v>
      </c>
      <c r="H9" s="121"/>
      <c r="I9" s="899"/>
      <c r="J9" s="347">
        <v>211.09</v>
      </c>
      <c r="K9" s="352">
        <v>1.112E-2</v>
      </c>
      <c r="L9" s="124"/>
      <c r="M9" s="124"/>
      <c r="N9" s="115"/>
      <c r="O9" s="114"/>
      <c r="P9" s="172"/>
      <c r="Q9" s="172"/>
      <c r="R9" s="172"/>
      <c r="S9" s="172"/>
      <c r="T9" s="172"/>
      <c r="U9" s="172"/>
      <c r="V9" s="172"/>
      <c r="W9" s="172"/>
      <c r="X9" s="172"/>
      <c r="Y9" s="115"/>
    </row>
    <row r="10" spans="1:25" ht="24" customHeight="1">
      <c r="A10" s="114"/>
      <c r="B10" s="1092"/>
      <c r="C10" s="47" t="s">
        <v>237</v>
      </c>
      <c r="D10" s="535" t="s">
        <v>1305</v>
      </c>
      <c r="E10" s="125">
        <f t="shared" si="0"/>
        <v>1800</v>
      </c>
      <c r="F10" s="125">
        <f t="shared" si="1"/>
        <v>600</v>
      </c>
      <c r="G10" s="347">
        <v>3318.16</v>
      </c>
      <c r="H10" s="121"/>
      <c r="I10" s="899"/>
      <c r="J10" s="347">
        <v>211.09</v>
      </c>
      <c r="K10" s="352">
        <v>7.7499999999999999E-3</v>
      </c>
      <c r="L10" s="352">
        <v>6.4250000000000002E-2</v>
      </c>
      <c r="M10" s="124"/>
      <c r="N10" s="115"/>
      <c r="O10" s="208"/>
      <c r="P10" s="217" t="s">
        <v>31</v>
      </c>
      <c r="Q10" s="1093" t="s">
        <v>31</v>
      </c>
      <c r="R10" s="1094"/>
      <c r="S10" s="1094"/>
      <c r="T10" s="1094"/>
      <c r="U10" s="1094"/>
      <c r="V10" s="1094"/>
      <c r="W10" s="1094"/>
      <c r="X10" s="1094"/>
      <c r="Y10" s="209"/>
    </row>
    <row r="11" spans="1:25" ht="16.5" customHeight="1">
      <c r="A11" s="114"/>
      <c r="B11" s="1092"/>
      <c r="C11" s="47" t="s">
        <v>241</v>
      </c>
      <c r="D11" s="535" t="s">
        <v>1334</v>
      </c>
      <c r="E11" s="125">
        <f t="shared" si="0"/>
        <v>1800</v>
      </c>
      <c r="F11" s="125">
        <f t="shared" si="1"/>
        <v>600</v>
      </c>
      <c r="G11" s="347">
        <v>1954.73</v>
      </c>
      <c r="H11" s="121"/>
      <c r="I11" s="347">
        <v>89.36</v>
      </c>
      <c r="J11" s="347">
        <v>211.09</v>
      </c>
      <c r="K11" s="352">
        <v>1.184E-2</v>
      </c>
      <c r="L11" s="352">
        <v>6.2199999999999998E-2</v>
      </c>
      <c r="M11" s="124"/>
      <c r="N11" s="115"/>
      <c r="O11" s="210"/>
      <c r="P11" s="216"/>
      <c r="Q11" s="1097" t="s">
        <v>31</v>
      </c>
      <c r="R11" s="1097"/>
      <c r="S11" s="1097"/>
      <c r="T11" s="1097"/>
      <c r="U11" s="1097"/>
      <c r="V11" s="1097"/>
      <c r="W11" s="1097"/>
      <c r="X11" s="1097"/>
      <c r="Y11" s="210"/>
    </row>
    <row r="12" spans="1:25" ht="28.5" customHeight="1">
      <c r="A12" s="114"/>
      <c r="B12" s="1092"/>
      <c r="C12" s="47" t="s">
        <v>245</v>
      </c>
      <c r="D12" s="535" t="s">
        <v>1303</v>
      </c>
      <c r="E12" s="125">
        <f t="shared" si="0"/>
        <v>1800</v>
      </c>
      <c r="F12" s="125">
        <f t="shared" si="1"/>
        <v>600</v>
      </c>
      <c r="G12" s="347">
        <v>3318.16</v>
      </c>
      <c r="H12" s="121"/>
      <c r="I12" s="347">
        <v>103.29</v>
      </c>
      <c r="J12" s="347">
        <v>211.09</v>
      </c>
      <c r="K12" s="352">
        <v>7.7499999999999999E-3</v>
      </c>
      <c r="L12" s="352">
        <v>6.4250000000000002E-2</v>
      </c>
      <c r="M12" s="124"/>
      <c r="N12" s="115"/>
    </row>
    <row r="13" spans="1:25" ht="22.5">
      <c r="A13" s="114"/>
      <c r="B13" s="1092" t="s">
        <v>41</v>
      </c>
      <c r="C13" s="48" t="s">
        <v>250</v>
      </c>
      <c r="D13" s="746" t="s">
        <v>1179</v>
      </c>
      <c r="E13" s="126">
        <f t="shared" ref="E13:E22" si="2">IF(MID(C13,3,1)="C",B_W_vs_Col*Ave_P_P_U_P_M*(IF(LEFT(C13,1)="P",1,IF(LEFT(C13,1)="S",6,IF(LEFT(C13,1)="M",20,30)))),Ave_P_P_U_P_M*(IF(LEFT(C13,1)="P",1,IF(LEFT(C13,1)="S",6,IF(LEFT(C13,1)="M",20,30)))))</f>
        <v>6000</v>
      </c>
      <c r="F13" s="126">
        <f t="shared" si="1"/>
        <v>2000</v>
      </c>
      <c r="G13" s="348">
        <v>1375.01</v>
      </c>
      <c r="H13" s="121"/>
      <c r="I13" s="122"/>
      <c r="J13" s="348">
        <v>211.09</v>
      </c>
      <c r="K13" s="353">
        <v>1.2E-2</v>
      </c>
      <c r="L13" s="353">
        <v>6.9000000000000006E-2</v>
      </c>
      <c r="M13" s="124"/>
      <c r="N13" s="115"/>
    </row>
    <row r="14" spans="1:25" ht="16.5" customHeight="1">
      <c r="A14" s="114"/>
      <c r="B14" s="1092"/>
      <c r="C14" s="48" t="s">
        <v>254</v>
      </c>
      <c r="D14" s="746" t="s">
        <v>1356</v>
      </c>
      <c r="E14" s="126">
        <f t="shared" si="2"/>
        <v>8000</v>
      </c>
      <c r="F14" s="126" t="str">
        <f t="shared" si="1"/>
        <v>-</v>
      </c>
      <c r="G14" s="348">
        <v>1304.04</v>
      </c>
      <c r="H14" s="121"/>
      <c r="I14" s="348">
        <v>89.36</v>
      </c>
      <c r="J14" s="348">
        <v>211.09</v>
      </c>
      <c r="K14" s="353">
        <v>1.112E-2</v>
      </c>
      <c r="L14" s="124"/>
      <c r="M14" s="124"/>
      <c r="N14" s="115"/>
    </row>
    <row r="15" spans="1:25" ht="17.25" customHeight="1">
      <c r="A15" s="114"/>
      <c r="B15" s="1092"/>
      <c r="C15" s="48" t="s">
        <v>258</v>
      </c>
      <c r="D15" s="753" t="s">
        <v>1302</v>
      </c>
      <c r="E15" s="126">
        <f t="shared" si="2"/>
        <v>8000</v>
      </c>
      <c r="F15" s="126" t="str">
        <f t="shared" si="1"/>
        <v>-</v>
      </c>
      <c r="G15" s="348">
        <v>3987.2</v>
      </c>
      <c r="H15" s="348">
        <v>535.17999999999995</v>
      </c>
      <c r="I15" s="348">
        <v>103.29</v>
      </c>
      <c r="J15" s="348">
        <v>211.09</v>
      </c>
      <c r="K15" s="353">
        <v>7.1000000000000004E-3</v>
      </c>
      <c r="L15" s="124"/>
      <c r="M15" s="124"/>
      <c r="N15" s="115"/>
    </row>
    <row r="16" spans="1:25" ht="16.5" customHeight="1">
      <c r="A16" s="114"/>
      <c r="B16" s="1092"/>
      <c r="C16" s="48" t="s">
        <v>263</v>
      </c>
      <c r="D16" s="748" t="s">
        <v>717</v>
      </c>
      <c r="E16" s="126">
        <f t="shared" si="2"/>
        <v>6000</v>
      </c>
      <c r="F16" s="126">
        <f t="shared" si="1"/>
        <v>2000</v>
      </c>
      <c r="G16" s="348">
        <v>2321.89</v>
      </c>
      <c r="H16" s="127"/>
      <c r="I16" s="348" t="s">
        <v>787</v>
      </c>
      <c r="J16" s="348">
        <v>211.09</v>
      </c>
      <c r="K16" s="353">
        <v>1.184E-2</v>
      </c>
      <c r="L16" s="353">
        <v>6.2199999999999998E-2</v>
      </c>
      <c r="M16" s="124"/>
      <c r="N16" s="115"/>
    </row>
    <row r="17" spans="1:14" ht="16.5" customHeight="1">
      <c r="A17" s="114"/>
      <c r="B17" s="1092"/>
      <c r="C17" s="48" t="s">
        <v>266</v>
      </c>
      <c r="D17" s="748" t="s">
        <v>1294</v>
      </c>
      <c r="E17" s="126">
        <f t="shared" si="2"/>
        <v>6000</v>
      </c>
      <c r="F17" s="126">
        <f t="shared" si="1"/>
        <v>2000</v>
      </c>
      <c r="G17" s="348">
        <v>3986.15</v>
      </c>
      <c r="H17" s="348">
        <v>535.17999999999995</v>
      </c>
      <c r="I17" s="348">
        <v>103.29</v>
      </c>
      <c r="J17" s="348">
        <v>211.09</v>
      </c>
      <c r="K17" s="353">
        <v>5.6499999999999996E-3</v>
      </c>
      <c r="L17" s="353">
        <v>4.36E-2</v>
      </c>
      <c r="M17" s="124"/>
      <c r="N17" s="115"/>
    </row>
    <row r="18" spans="1:14" ht="21.75" customHeight="1">
      <c r="A18" s="114"/>
      <c r="B18" s="1092" t="s">
        <v>42</v>
      </c>
      <c r="C18" s="49" t="s">
        <v>271</v>
      </c>
      <c r="D18" s="536" t="s">
        <v>127</v>
      </c>
      <c r="E18" s="128">
        <f t="shared" si="2"/>
        <v>12000</v>
      </c>
      <c r="F18" s="128" t="str">
        <f t="shared" si="1"/>
        <v>-</v>
      </c>
      <c r="G18" s="349">
        <v>1417.6</v>
      </c>
      <c r="H18" s="127"/>
      <c r="I18" s="127"/>
      <c r="J18" s="349">
        <v>211.09</v>
      </c>
      <c r="K18" s="354">
        <v>9.7999999999999997E-3</v>
      </c>
      <c r="L18" s="129"/>
      <c r="M18" s="124"/>
      <c r="N18" s="115"/>
    </row>
    <row r="19" spans="1:14" ht="29.25" customHeight="1">
      <c r="A19" s="114"/>
      <c r="B19" s="1092"/>
      <c r="C19" s="49" t="s">
        <v>275</v>
      </c>
      <c r="D19" s="536" t="s">
        <v>793</v>
      </c>
      <c r="E19" s="128">
        <f t="shared" si="2"/>
        <v>12000</v>
      </c>
      <c r="F19" s="128" t="str">
        <f t="shared" si="1"/>
        <v>-</v>
      </c>
      <c r="G19" s="349">
        <v>1674</v>
      </c>
      <c r="H19" s="349">
        <v>102.38</v>
      </c>
      <c r="I19" s="349" t="s">
        <v>787</v>
      </c>
      <c r="J19" s="349">
        <v>211.09</v>
      </c>
      <c r="K19" s="354">
        <v>1.064E-2</v>
      </c>
      <c r="L19" s="129"/>
      <c r="M19" s="124"/>
      <c r="N19" s="115"/>
    </row>
    <row r="20" spans="1:14" ht="16.5" customHeight="1">
      <c r="A20" s="114"/>
      <c r="B20" s="1092"/>
      <c r="C20" s="49" t="s">
        <v>279</v>
      </c>
      <c r="D20" s="536" t="s">
        <v>1291</v>
      </c>
      <c r="E20" s="128">
        <f t="shared" si="2"/>
        <v>12000</v>
      </c>
      <c r="F20" s="128" t="str">
        <f t="shared" si="1"/>
        <v>-</v>
      </c>
      <c r="G20" s="349">
        <v>4747.7</v>
      </c>
      <c r="H20" s="349">
        <v>535.17999999999995</v>
      </c>
      <c r="I20" s="349">
        <v>103.29</v>
      </c>
      <c r="J20" s="349">
        <v>211.09</v>
      </c>
      <c r="K20" s="354">
        <v>6.7799999999999996E-3</v>
      </c>
      <c r="L20" s="129"/>
      <c r="M20" s="124"/>
      <c r="N20" s="115"/>
    </row>
    <row r="21" spans="1:14" ht="16.5" customHeight="1">
      <c r="A21" s="114"/>
      <c r="B21" s="1092"/>
      <c r="C21" s="49" t="s">
        <v>283</v>
      </c>
      <c r="D21" s="536" t="s">
        <v>1267</v>
      </c>
      <c r="E21" s="128">
        <f t="shared" si="2"/>
        <v>9000</v>
      </c>
      <c r="F21" s="128">
        <f t="shared" si="1"/>
        <v>3000</v>
      </c>
      <c r="G21" s="349">
        <v>4167.92</v>
      </c>
      <c r="H21" s="349">
        <v>535.17999999999995</v>
      </c>
      <c r="I21" s="349">
        <v>103.29</v>
      </c>
      <c r="J21" s="349">
        <v>211.09</v>
      </c>
      <c r="K21" s="354">
        <v>5.0000000000000001E-3</v>
      </c>
      <c r="L21" s="354">
        <v>3.9699999999999999E-2</v>
      </c>
      <c r="M21" s="124"/>
      <c r="N21" s="115"/>
    </row>
    <row r="22" spans="1:14" ht="16.5" customHeight="1">
      <c r="A22" s="114"/>
      <c r="B22" s="893"/>
      <c r="C22" s="49" t="s">
        <v>287</v>
      </c>
      <c r="D22" s="749" t="s">
        <v>1267</v>
      </c>
      <c r="E22" s="130">
        <f t="shared" si="2"/>
        <v>9000</v>
      </c>
      <c r="F22" s="130">
        <f t="shared" si="1"/>
        <v>3000</v>
      </c>
      <c r="G22" s="349">
        <v>4167.92</v>
      </c>
      <c r="H22" s="349">
        <v>535.17999999999995</v>
      </c>
      <c r="I22" s="349">
        <v>103.29</v>
      </c>
      <c r="J22" s="349">
        <v>211.09</v>
      </c>
      <c r="K22" s="354">
        <v>5.0000000000000001E-3</v>
      </c>
      <c r="L22" s="354">
        <v>3.9699999999999999E-2</v>
      </c>
      <c r="M22" s="124"/>
      <c r="N22" s="115"/>
    </row>
    <row r="23" spans="1:14" ht="4.5" customHeight="1">
      <c r="A23" s="114"/>
      <c r="B23" s="131"/>
      <c r="C23" s="131"/>
      <c r="D23" s="131"/>
      <c r="E23" s="131"/>
      <c r="F23" s="131"/>
      <c r="G23" s="131"/>
      <c r="H23" s="131"/>
      <c r="I23" s="131"/>
      <c r="J23" s="131"/>
      <c r="K23" s="131"/>
      <c r="L23" s="131"/>
      <c r="M23" s="131"/>
      <c r="N23" s="115"/>
    </row>
    <row r="24" spans="1:14" ht="18" customHeight="1">
      <c r="A24" s="114"/>
      <c r="B24" s="132" t="s">
        <v>31</v>
      </c>
      <c r="C24" s="1095" t="s">
        <v>31</v>
      </c>
      <c r="D24" s="1096"/>
      <c r="E24" s="1096"/>
      <c r="F24" s="1096"/>
      <c r="G24" s="1096"/>
      <c r="H24" s="1096"/>
      <c r="I24" s="1096"/>
      <c r="J24" s="1096"/>
      <c r="K24" s="1096"/>
      <c r="L24" s="1096"/>
      <c r="M24" s="133"/>
      <c r="N24" s="115"/>
    </row>
    <row r="25" spans="1:14">
      <c r="D25" s="161" t="s">
        <v>31</v>
      </c>
      <c r="F25" s="162" t="s">
        <v>31</v>
      </c>
      <c r="G25" s="169" t="s">
        <v>31</v>
      </c>
      <c r="H25" s="135" t="s">
        <v>31</v>
      </c>
      <c r="I25" s="135" t="s">
        <v>31</v>
      </c>
      <c r="J25" s="135" t="s">
        <v>31</v>
      </c>
      <c r="K25" s="170" t="s">
        <v>31</v>
      </c>
      <c r="L25" s="170" t="s">
        <v>31</v>
      </c>
    </row>
    <row r="27" spans="1:14" ht="21" customHeight="1"/>
    <row r="28" spans="1:14" ht="15.75" customHeight="1"/>
    <row r="29" spans="1:14" ht="15.75" customHeight="1"/>
    <row r="31" spans="1:14" ht="14.25" customHeight="1"/>
    <row r="34" ht="14.25" customHeight="1"/>
    <row r="38" ht="14.25" customHeight="1"/>
    <row r="43" ht="14.25" customHeight="1"/>
  </sheetData>
  <mergeCells count="24">
    <mergeCell ref="C24:L24"/>
    <mergeCell ref="Q11:X11"/>
    <mergeCell ref="T3:T4"/>
    <mergeCell ref="U3:U4"/>
    <mergeCell ref="V3:V4"/>
    <mergeCell ref="W3:W4"/>
    <mergeCell ref="X3:X4"/>
    <mergeCell ref="P3:S3"/>
    <mergeCell ref="B3:D4"/>
    <mergeCell ref="E3:F4"/>
    <mergeCell ref="G3:M3"/>
    <mergeCell ref="H4:J4"/>
    <mergeCell ref="M4:M5"/>
    <mergeCell ref="B6:B8"/>
    <mergeCell ref="B9:B12"/>
    <mergeCell ref="I9:I10"/>
    <mergeCell ref="B2:G2"/>
    <mergeCell ref="H2:L2"/>
    <mergeCell ref="P2:V2"/>
    <mergeCell ref="W2:X2"/>
    <mergeCell ref="B18:B22"/>
    <mergeCell ref="Q10:X10"/>
    <mergeCell ref="B13:B17"/>
    <mergeCell ref="K4:L4"/>
  </mergeCells>
  <conditionalFormatting sqref="B3">
    <cfRule type="cellIs" dxfId="239" priority="1035" operator="equal">
      <formula>Dev_PL1</formula>
    </cfRule>
    <cfRule type="cellIs" dxfId="238" priority="1034" operator="equal">
      <formula>qweqweqw</formula>
    </cfRule>
    <cfRule type="cellIs" dxfId="237" priority="1033" operator="equal">
      <formula>Dev_PL3</formula>
    </cfRule>
    <cfRule type="cellIs" dxfId="236" priority="1032" operator="equal">
      <formula>Dev_PL4</formula>
    </cfRule>
    <cfRule type="cellIs" dxfId="235" priority="1031" operator="equal">
      <formula>Dev_PL5</formula>
    </cfRule>
  </conditionalFormatting>
  <conditionalFormatting sqref="B5">
    <cfRule type="cellIs" dxfId="234" priority="1030" operator="equal">
      <formula>Dev_PL1</formula>
    </cfRule>
    <cfRule type="cellIs" dxfId="233" priority="1028" operator="equal">
      <formula>Dev_PL3</formula>
    </cfRule>
    <cfRule type="cellIs" dxfId="232" priority="1027" operator="equal">
      <formula>Dev_PL4</formula>
    </cfRule>
    <cfRule type="cellIs" dxfId="231" priority="1026" operator="equal">
      <formula>Dev_PL5</formula>
    </cfRule>
    <cfRule type="cellIs" dxfId="230" priority="1029" operator="equal">
      <formula>qweqweqw</formula>
    </cfRule>
  </conditionalFormatting>
  <conditionalFormatting sqref="C6:G22">
    <cfRule type="cellIs" dxfId="229" priority="12" operator="equal">
      <formula>Dev_PL4</formula>
    </cfRule>
    <cfRule type="cellIs" dxfId="228" priority="11" operator="equal">
      <formula>Dev_PL5</formula>
    </cfRule>
    <cfRule type="cellIs" dxfId="227" priority="13" operator="equal">
      <formula>Dev_PL3</formula>
    </cfRule>
    <cfRule type="cellIs" dxfId="226" priority="14" operator="equal">
      <formula>qweqweqw</formula>
    </cfRule>
    <cfRule type="cellIs" dxfId="225" priority="15" operator="equal">
      <formula>Dev_PL1</formula>
    </cfRule>
  </conditionalFormatting>
  <conditionalFormatting sqref="H19:I22 L21:L22">
    <cfRule type="cellIs" dxfId="224" priority="631" operator="equal">
      <formula>Dev_PL5</formula>
    </cfRule>
    <cfRule type="cellIs" dxfId="223" priority="632" operator="equal">
      <formula>Dev_PL4</formula>
    </cfRule>
    <cfRule type="cellIs" dxfId="222" priority="633" operator="equal">
      <formula>Dev_PL3</formula>
    </cfRule>
    <cfRule type="cellIs" dxfId="221" priority="634" operator="equal">
      <formula>qweqweqw</formula>
    </cfRule>
    <cfRule type="cellIs" dxfId="220" priority="635" operator="equal">
      <formula>Dev_PL1</formula>
    </cfRule>
  </conditionalFormatting>
  <conditionalFormatting sqref="I7:I8">
    <cfRule type="cellIs" dxfId="219" priority="2" operator="equal">
      <formula>Dev_PL4</formula>
    </cfRule>
    <cfRule type="cellIs" dxfId="218" priority="3" operator="equal">
      <formula>Dev_PL3</formula>
    </cfRule>
    <cfRule type="cellIs" dxfId="217" priority="4" operator="equal">
      <formula>qweqweqw</formula>
    </cfRule>
    <cfRule type="cellIs" dxfId="216" priority="5" operator="equal">
      <formula>Dev_PL1</formula>
    </cfRule>
    <cfRule type="cellIs" dxfId="215" priority="1" operator="equal">
      <formula>Dev_PL5</formula>
    </cfRule>
  </conditionalFormatting>
  <conditionalFormatting sqref="I11:I12">
    <cfRule type="cellIs" dxfId="214" priority="662" operator="equal">
      <formula>Dev_PL4</formula>
    </cfRule>
    <cfRule type="cellIs" dxfId="213" priority="663" operator="equal">
      <formula>Dev_PL3</formula>
    </cfRule>
    <cfRule type="cellIs" dxfId="212" priority="664" operator="equal">
      <formula>qweqweqw</formula>
    </cfRule>
    <cfRule type="cellIs" dxfId="211" priority="665" operator="equal">
      <formula>Dev_PL1</formula>
    </cfRule>
    <cfRule type="cellIs" dxfId="210" priority="661" operator="equal">
      <formula>Dev_PL5</formula>
    </cfRule>
  </conditionalFormatting>
  <conditionalFormatting sqref="J9:J22">
    <cfRule type="cellIs" dxfId="209" priority="21" operator="equal">
      <formula>Dev_PL5</formula>
    </cfRule>
    <cfRule type="cellIs" dxfId="208" priority="25" operator="equal">
      <formula>Dev_PL1</formula>
    </cfRule>
    <cfRule type="cellIs" dxfId="207" priority="24" operator="equal">
      <formula>qweqweqw</formula>
    </cfRule>
    <cfRule type="cellIs" dxfId="206" priority="23" operator="equal">
      <formula>Dev_PL3</formula>
    </cfRule>
    <cfRule type="cellIs" dxfId="205" priority="22" operator="equal">
      <formula>Dev_PL4</formula>
    </cfRule>
  </conditionalFormatting>
  <conditionalFormatting sqref="K6:K22">
    <cfRule type="cellIs" dxfId="204" priority="676" operator="equal">
      <formula>Dev_PL5</formula>
    </cfRule>
    <cfRule type="cellIs" dxfId="203" priority="677" operator="equal">
      <formula>Dev_PL4</formula>
    </cfRule>
    <cfRule type="cellIs" dxfId="202" priority="679" operator="equal">
      <formula>qweqweqw</formula>
    </cfRule>
    <cfRule type="cellIs" dxfId="201" priority="680" operator="equal">
      <formula>Dev_PL1</formula>
    </cfRule>
    <cfRule type="cellIs" dxfId="200" priority="678" operator="equal">
      <formula>Dev_PL3</formula>
    </cfRule>
  </conditionalFormatting>
  <conditionalFormatting sqref="L8">
    <cfRule type="cellIs" dxfId="199" priority="671" operator="equal">
      <formula>Dev_PL5</formula>
    </cfRule>
    <cfRule type="cellIs" dxfId="198" priority="672" operator="equal">
      <formula>Dev_PL4</formula>
    </cfRule>
    <cfRule type="cellIs" dxfId="197" priority="673" operator="equal">
      <formula>Dev_PL3</formula>
    </cfRule>
    <cfRule type="cellIs" dxfId="196" priority="674" operator="equal">
      <formula>qweqweqw</formula>
    </cfRule>
    <cfRule type="cellIs" dxfId="195" priority="675" operator="equal">
      <formula>Dev_PL1</formula>
    </cfRule>
  </conditionalFormatting>
  <conditionalFormatting sqref="L10:L13 I14:I17 H15 L16:L17 H17">
    <cfRule type="cellIs" dxfId="194" priority="655" operator="equal">
      <formula>Dev_PL1</formula>
    </cfRule>
    <cfRule type="cellIs" dxfId="193" priority="654" operator="equal">
      <formula>qweqweqw</formula>
    </cfRule>
    <cfRule type="cellIs" dxfId="192" priority="653" operator="equal">
      <formula>Dev_PL3</formula>
    </cfRule>
    <cfRule type="cellIs" dxfId="191" priority="652" operator="equal">
      <formula>Dev_PL4</formula>
    </cfRule>
    <cfRule type="cellIs" dxfId="190" priority="651" operator="equal">
      <formula>Dev_PL5</formula>
    </cfRule>
  </conditionalFormatting>
  <pageMargins left="0.23622047244094488" right="0.23622047244094488" top="0.74803149606299213" bottom="0.74803149606299213" header="0.31496062992125984" footer="0.31496062992125984"/>
  <pageSetup paperSize="5" fitToWidth="0" orientation="landscape" horizontalDpi="4294967292" verticalDpi="4294967292" r:id="rId1"/>
  <headerFooter>
    <oddHeader>&amp;C&amp;"Calibri,Regular"&amp;K000000Konica Minolta Business Solutions
&amp;A&amp;R&amp;"Calibri"&amp;12&amp;K000000 Unclassified | Non classifié&amp;1#_x000D_&amp;"Calibri"&amp;11&amp;K000000
&amp;F</oddHeader>
    <oddFooter>&amp;L&amp;"Calibri,Regular"&amp;K000000&amp;F&amp;C&amp;"Calibri,Regular"&amp;K000000&amp;P of &amp;N&amp;R&amp;"Calibri,Regular"&amp;K000000 &amp;A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6"/>
  <sheetViews>
    <sheetView showGridLines="0" showZeros="0" view="pageLayout" zoomScaleNormal="100" workbookViewId="0">
      <selection activeCell="D19" sqref="D19"/>
    </sheetView>
  </sheetViews>
  <sheetFormatPr defaultColWidth="8.85546875" defaultRowHeight="15"/>
  <cols>
    <col min="1" max="1" width="1.7109375" customWidth="1"/>
    <col min="2" max="2" width="14.28515625" customWidth="1"/>
    <col min="3" max="3" width="12.85546875" customWidth="1"/>
    <col min="4" max="4" width="55.28515625" style="219" customWidth="1"/>
    <col min="5" max="9" width="12.85546875" customWidth="1"/>
    <col min="10" max="10" width="1.28515625" customWidth="1"/>
    <col min="11" max="11" width="3.28515625" customWidth="1"/>
    <col min="12" max="12" width="2.140625" customWidth="1"/>
    <col min="13" max="14" width="20.7109375" customWidth="1"/>
    <col min="15" max="15" width="27.7109375" customWidth="1"/>
    <col min="16" max="16" width="31.85546875" customWidth="1"/>
    <col min="17" max="17" width="20.7109375" customWidth="1"/>
    <col min="18" max="18" width="3" customWidth="1"/>
  </cols>
  <sheetData>
    <row r="1" spans="1:18" ht="6" customHeight="1">
      <c r="A1" s="137"/>
      <c r="B1" s="1114"/>
      <c r="C1" s="1115"/>
      <c r="D1" s="1115"/>
      <c r="E1" s="1115"/>
      <c r="F1" s="1115"/>
      <c r="G1" s="1115"/>
      <c r="H1" s="1115"/>
      <c r="I1" s="1115"/>
      <c r="J1" s="1115"/>
      <c r="L1" s="137"/>
      <c r="M1" s="137"/>
      <c r="N1" s="137"/>
      <c r="O1" s="137"/>
      <c r="P1" s="137"/>
      <c r="Q1" s="137"/>
      <c r="R1" s="137"/>
    </row>
    <row r="2" spans="1:18" s="19" customFormat="1" ht="22.5" customHeight="1">
      <c r="A2" s="137"/>
      <c r="B2" s="1122" t="s">
        <v>706</v>
      </c>
      <c r="C2" s="1123"/>
      <c r="D2" s="1123"/>
      <c r="E2" s="1123" t="str">
        <f>'Introduction '!B3</f>
        <v>Quarter 30 - Period: 07.01.26 - 09.30.26</v>
      </c>
      <c r="F2" s="1123"/>
      <c r="G2" s="1123"/>
      <c r="H2" s="1123"/>
      <c r="I2" s="1124"/>
      <c r="J2" s="137"/>
      <c r="K2"/>
      <c r="L2" s="137"/>
      <c r="M2" s="903" t="s">
        <v>707</v>
      </c>
      <c r="N2" s="904"/>
      <c r="O2" s="904"/>
      <c r="P2" s="1113" t="str">
        <f>E2</f>
        <v>Quarter 30 - Period: 07.01.26 - 09.30.26</v>
      </c>
      <c r="Q2" s="905"/>
      <c r="R2" s="138" t="s">
        <v>31</v>
      </c>
    </row>
    <row r="3" spans="1:18" ht="35.25" customHeight="1">
      <c r="A3" s="137"/>
      <c r="B3" s="1116" t="s">
        <v>85</v>
      </c>
      <c r="C3" s="1117"/>
      <c r="D3" s="1118"/>
      <c r="E3" s="1119" t="s">
        <v>86</v>
      </c>
      <c r="F3" s="1120"/>
      <c r="G3" s="1120"/>
      <c r="H3" s="1120"/>
      <c r="I3" s="1121"/>
      <c r="J3" s="137"/>
      <c r="L3" s="137"/>
      <c r="M3" s="117" t="s">
        <v>87</v>
      </c>
      <c r="N3" s="117" t="s">
        <v>0</v>
      </c>
      <c r="O3" s="117" t="s">
        <v>78</v>
      </c>
      <c r="P3" s="139" t="s">
        <v>88</v>
      </c>
      <c r="Q3" s="139" t="s">
        <v>89</v>
      </c>
      <c r="R3" s="138"/>
    </row>
    <row r="4" spans="1:18" ht="32.25" customHeight="1">
      <c r="A4" s="137"/>
      <c r="B4" s="69" t="s">
        <v>76</v>
      </c>
      <c r="C4" s="140" t="s">
        <v>0</v>
      </c>
      <c r="D4" s="140" t="s">
        <v>78</v>
      </c>
      <c r="E4" s="140" t="s">
        <v>0</v>
      </c>
      <c r="F4" s="140" t="s">
        <v>90</v>
      </c>
      <c r="G4" s="68" t="s">
        <v>91</v>
      </c>
      <c r="H4" s="140" t="s">
        <v>92</v>
      </c>
      <c r="I4" s="68" t="s">
        <v>93</v>
      </c>
      <c r="J4" s="137"/>
      <c r="L4" s="137"/>
      <c r="M4" s="141" t="s">
        <v>46</v>
      </c>
      <c r="N4" s="141" t="s">
        <v>94</v>
      </c>
      <c r="O4" s="141" t="str">
        <f>'12 KM NMSO Print Scan Cat Price'!R5</f>
        <v>E1030 + Legal Flatbed Scanner (8011876FB)</v>
      </c>
      <c r="P4" s="142">
        <f>('12 KM NMSO Print Scan Cat Price'!S5/'12 KM NMSO Print Scan Cat Price'!X5)*5*'12 KM NMSO Print Scan Cat Price'!V5</f>
        <v>42.25</v>
      </c>
      <c r="Q4" s="142">
        <f>'12 KM NMSO Print Scan Cat Price'!T5+'12 KM NMSO Print Scan Cat Price'!U5+P4</f>
        <v>907.45</v>
      </c>
      <c r="R4" s="138"/>
    </row>
    <row r="5" spans="1:18" ht="22.5" customHeight="1">
      <c r="A5" s="137"/>
      <c r="B5" s="1092" t="s">
        <v>95</v>
      </c>
      <c r="C5" s="46" t="s">
        <v>222</v>
      </c>
      <c r="D5" s="404" t="str">
        <f>'12 KM NMSO Print Scan Cat Price'!D6</f>
        <v>bizhub 4201i (includes NC-P03 wireless card)</v>
      </c>
      <c r="E5" s="46" t="s">
        <v>222</v>
      </c>
      <c r="F5" s="66">
        <f>'12 KM NMSO Print Scan Cat Price'!G6+'12 KM NMSO Print Scan Cat Price'!J6</f>
        <v>365</v>
      </c>
      <c r="G5" s="66">
        <f>('12 KM NMSO Print Scan Cat Price'!$E6*'12 KM NMSO Print Scan Cat Price'!$K6+IF('12 KM NMSO Print Scan Cat Price'!$F6="-",0,'12 KM NMSO Print Scan Cat Price'!$F6*'12 KM NMSO Print Scan Cat Price'!$L6))*60+$F5</f>
        <v>722.6</v>
      </c>
      <c r="H5" s="143">
        <f>SUM('12 KM NMSO Print Scan Cat Price'!G6:J6)*(1+'12 KM NMSO Print Scan Cat Price'!M6)</f>
        <v>365</v>
      </c>
      <c r="I5" s="66">
        <f>('12 KM NMSO Print Scan Cat Price'!$E6*'12 KM NMSO Print Scan Cat Price'!$K6+IF('12 KM NMSO Print Scan Cat Price'!$F6="-",0,'12 KM NMSO Print Scan Cat Price'!$F6*'12 KM NMSO Print Scan Cat Price'!$L6))*60+$H5</f>
        <v>722.6</v>
      </c>
      <c r="J5" s="137"/>
      <c r="L5" s="137"/>
      <c r="M5" s="144" t="s">
        <v>47</v>
      </c>
      <c r="N5" s="144" t="s">
        <v>96</v>
      </c>
      <c r="O5" s="144" t="str">
        <f>'12 KM NMSO Print Scan Cat Price'!R6</f>
        <v>E1040 Scanner (8011892)</v>
      </c>
      <c r="P5" s="145">
        <f>('12 KM NMSO Print Scan Cat Price'!S6/'12 KM NMSO Print Scan Cat Price'!X6)*5*'12 KM NMSO Print Scan Cat Price'!V6</f>
        <v>126.75</v>
      </c>
      <c r="Q5" s="145">
        <f>'12 KM NMSO Print Scan Cat Price'!T6+'12 KM NMSO Print Scan Cat Price'!U6+P5</f>
        <v>636.75</v>
      </c>
      <c r="R5" s="138"/>
    </row>
    <row r="6" spans="1:18" ht="22.5" customHeight="1">
      <c r="A6" s="137"/>
      <c r="B6" s="1092"/>
      <c r="C6" s="46" t="s">
        <v>226</v>
      </c>
      <c r="D6" s="405" t="str">
        <f>'12 KM NMSO Print Scan Cat Price'!D7</f>
        <v>Lexmark MX532adwe (fax is included in base price)</v>
      </c>
      <c r="E6" s="46" t="s">
        <v>226</v>
      </c>
      <c r="F6" s="66">
        <f>'12 KM NMSO Print Scan Cat Price'!G7+'12 KM NMSO Print Scan Cat Price'!J7</f>
        <v>805.02</v>
      </c>
      <c r="G6" s="66">
        <f>('12 KM NMSO Print Scan Cat Price'!$E7*'12 KM NMSO Print Scan Cat Price'!$K7+IF('12 KM NMSO Print Scan Cat Price'!$F7="-",0,'12 KM NMSO Print Scan Cat Price'!$F7*'12 KM NMSO Print Scan Cat Price'!$L7))*60+$F6</f>
        <v>1132.8600000000001</v>
      </c>
      <c r="H6" s="143">
        <f>SUM('12 KM NMSO Print Scan Cat Price'!G7:J7)*(1+'12 KM NMSO Print Scan Cat Price'!M7)</f>
        <v>805.02</v>
      </c>
      <c r="I6" s="66">
        <f>('12 KM NMSO Print Scan Cat Price'!$E7*'12 KM NMSO Print Scan Cat Price'!$K7+IF('12 KM NMSO Print Scan Cat Price'!$F7="-",0,'12 KM NMSO Print Scan Cat Price'!$F7*'12 KM NMSO Print Scan Cat Price'!$L7))*60+$H6</f>
        <v>1132.8600000000001</v>
      </c>
      <c r="J6" s="137"/>
      <c r="L6" s="137"/>
      <c r="M6" s="146" t="s">
        <v>48</v>
      </c>
      <c r="N6" s="146" t="s">
        <v>97</v>
      </c>
      <c r="O6" s="146" t="str">
        <f>'12 KM NMSO Print Scan Cat Price'!R7</f>
        <v>S3100</v>
      </c>
      <c r="P6" s="147">
        <f>('12 KM NMSO Print Scan Cat Price'!S7/'12 KM NMSO Print Scan Cat Price'!X7)*5*'12 KM NMSO Print Scan Cat Price'!V7</f>
        <v>69.333333333333343</v>
      </c>
      <c r="Q6" s="147">
        <f>'12 KM NMSO Print Scan Cat Price'!T7+'12 KM NMSO Print Scan Cat Price'!U7+P6</f>
        <v>3772.5333333333333</v>
      </c>
      <c r="R6" s="138"/>
    </row>
    <row r="7" spans="1:18" ht="22.5" customHeight="1">
      <c r="A7" s="137"/>
      <c r="B7" s="1092"/>
      <c r="C7" s="46" t="s">
        <v>229</v>
      </c>
      <c r="D7" s="405" t="str">
        <f>'12 KM NMSO Print Scan Cat Price'!D8</f>
        <v>Lexmark CX532adwe (fax is included in base price)</v>
      </c>
      <c r="E7" s="46" t="s">
        <v>229</v>
      </c>
      <c r="F7" s="66">
        <f>'12 KM NMSO Print Scan Cat Price'!G8+'12 KM NMSO Print Scan Cat Price'!J8</f>
        <v>1035.25</v>
      </c>
      <c r="G7" s="66">
        <f>('12 KM NMSO Print Scan Cat Price'!$E8*'12 KM NMSO Print Scan Cat Price'!$K8+IF('12 KM NMSO Print Scan Cat Price'!$F8="-",0,'12 KM NMSO Print Scan Cat Price'!$F8*'12 KM NMSO Print Scan Cat Price'!$L8))*60+$F7</f>
        <v>1811.95</v>
      </c>
      <c r="H7" s="143">
        <f>SUM('12 KM NMSO Print Scan Cat Price'!G8:J8)*(1+'12 KM NMSO Print Scan Cat Price'!M8)</f>
        <v>1035.25</v>
      </c>
      <c r="I7" s="66">
        <f>('12 KM NMSO Print Scan Cat Price'!$E8*'12 KM NMSO Print Scan Cat Price'!$K8+IF('12 KM NMSO Print Scan Cat Price'!$F8="-",0,'12 KM NMSO Print Scan Cat Price'!$F8*'12 KM NMSO Print Scan Cat Price'!$L8))*60+$H7</f>
        <v>1811.95</v>
      </c>
      <c r="J7" s="137"/>
      <c r="L7" s="137"/>
      <c r="M7" s="148" t="s">
        <v>98</v>
      </c>
      <c r="N7" s="148" t="s">
        <v>99</v>
      </c>
      <c r="O7" s="148" t="str">
        <f>'12 KM NMSO Print Scan Cat Price'!R8</f>
        <v>S3100</v>
      </c>
      <c r="P7" s="149">
        <f>('12 KM NMSO Print Scan Cat Price'!S8/'12 KM NMSO Print Scan Cat Price'!X8)*5*'12 KM NMSO Print Scan Cat Price'!V8</f>
        <v>138.66666666666669</v>
      </c>
      <c r="Q7" s="149">
        <f>'12 KM NMSO Print Scan Cat Price'!T8+'12 KM NMSO Print Scan Cat Price'!U8+P7</f>
        <v>3841.8666666666663</v>
      </c>
      <c r="R7" s="138"/>
    </row>
    <row r="8" spans="1:18" ht="22.5" customHeight="1">
      <c r="A8" s="137"/>
      <c r="B8" s="1110" t="s">
        <v>100</v>
      </c>
      <c r="C8" s="47" t="s">
        <v>232</v>
      </c>
      <c r="D8" s="406" t="str">
        <f>'12 KM NMSO Print Scan Cat Price'!D9</f>
        <v xml:space="preserve">bizhub 4051i (includes PF-P28 tray in base) </v>
      </c>
      <c r="E8" s="47" t="s">
        <v>232</v>
      </c>
      <c r="F8" s="63">
        <f>'12 KM NMSO Print Scan Cat Price'!G9+'12 KM NMSO Print Scan Cat Price'!J9</f>
        <v>1515.1299999999999</v>
      </c>
      <c r="G8" s="63">
        <f>('12 KM NMSO Print Scan Cat Price'!$E9*'12 KM NMSO Print Scan Cat Price'!$K9+IF('12 KM NMSO Print Scan Cat Price'!$F9="-",0,'12 KM NMSO Print Scan Cat Price'!$F9*'12 KM NMSO Print Scan Cat Price'!$L9))*60+$F8</f>
        <v>3116.41</v>
      </c>
      <c r="H8" s="63">
        <f>SUM('12 KM NMSO Print Scan Cat Price'!G9:J9)*(1+'12 KM NMSO Print Scan Cat Price'!M9)</f>
        <v>1515.1299999999999</v>
      </c>
      <c r="I8" s="63">
        <f>('12 KM NMSO Print Scan Cat Price'!$E9*'12 KM NMSO Print Scan Cat Price'!$K9+IF('12 KM NMSO Print Scan Cat Price'!$F9="-",0,'12 KM NMSO Print Scan Cat Price'!$F9*'12 KM NMSO Print Scan Cat Price'!$L9))*60+$H8</f>
        <v>3116.41</v>
      </c>
      <c r="J8" s="137"/>
      <c r="L8" s="137"/>
      <c r="M8" s="150" t="s">
        <v>31</v>
      </c>
      <c r="N8" s="150" t="s">
        <v>31</v>
      </c>
      <c r="O8" s="150" t="s">
        <v>31</v>
      </c>
      <c r="P8" s="150" t="s">
        <v>31</v>
      </c>
      <c r="Q8" s="150" t="s">
        <v>31</v>
      </c>
      <c r="R8" s="151"/>
    </row>
    <row r="9" spans="1:18" ht="22.5" customHeight="1">
      <c r="A9" s="137"/>
      <c r="B9" s="1110"/>
      <c r="C9" s="47" t="s">
        <v>237</v>
      </c>
      <c r="D9" s="406" t="str">
        <f>'12 KM NMSO Print Scan Cat Price'!D10</f>
        <v>bizhub C301i ADXK013 (includes PC-116, DF-714 Dual Scan ADF)</v>
      </c>
      <c r="E9" s="47" t="s">
        <v>237</v>
      </c>
      <c r="F9" s="63">
        <f>'12 KM NMSO Print Scan Cat Price'!G10+'12 KM NMSO Print Scan Cat Price'!J10</f>
        <v>3529.25</v>
      </c>
      <c r="G9" s="63">
        <f>('12 KM NMSO Print Scan Cat Price'!$E10*'12 KM NMSO Print Scan Cat Price'!$K10+IF('12 KM NMSO Print Scan Cat Price'!$F10="-",0,'12 KM NMSO Print Scan Cat Price'!$F10*'12 KM NMSO Print Scan Cat Price'!$L10))*60+$F9</f>
        <v>6679.25</v>
      </c>
      <c r="H9" s="63">
        <f>SUM('12 KM NMSO Print Scan Cat Price'!G10:J10)*(1+'12 KM NMSO Print Scan Cat Price'!M10)</f>
        <v>3529.25</v>
      </c>
      <c r="I9" s="63">
        <f>('12 KM NMSO Print Scan Cat Price'!$E10*'12 KM NMSO Print Scan Cat Price'!$K10+IF('12 KM NMSO Print Scan Cat Price'!$F10="-",0,'12 KM NMSO Print Scan Cat Price'!$F10*'12 KM NMSO Print Scan Cat Price'!$L10))*60+$H9</f>
        <v>6679.25</v>
      </c>
      <c r="J9" s="137"/>
      <c r="L9" s="213"/>
      <c r="M9" s="214"/>
      <c r="N9" s="214"/>
      <c r="O9" s="214"/>
      <c r="P9" s="214"/>
      <c r="Q9" s="214"/>
      <c r="R9" s="152"/>
    </row>
    <row r="10" spans="1:18" ht="22.5" customHeight="1">
      <c r="A10" s="137"/>
      <c r="B10" s="1110"/>
      <c r="C10" s="47" t="s">
        <v>241</v>
      </c>
      <c r="D10" s="406" t="str">
        <f>'12 KM NMSO Print Scan Cat Price'!D11</f>
        <v>bizhub C3351i (includes PF-P28 papertray)</v>
      </c>
      <c r="E10" s="47" t="s">
        <v>241</v>
      </c>
      <c r="F10" s="63">
        <f>'12 KM NMSO Print Scan Cat Price'!G11+'12 KM NMSO Print Scan Cat Price'!J11</f>
        <v>2165.8200000000002</v>
      </c>
      <c r="G10" s="63">
        <f>('12 KM NMSO Print Scan Cat Price'!$E11*'12 KM NMSO Print Scan Cat Price'!$K11+IF('12 KM NMSO Print Scan Cat Price'!$F11="-",0,'12 KM NMSO Print Scan Cat Price'!$F11*'12 KM NMSO Print Scan Cat Price'!$L11))*60+$F10</f>
        <v>5683.74</v>
      </c>
      <c r="H10" s="63">
        <f>SUM('12 KM NMSO Print Scan Cat Price'!G11:J11)*(1+'12 KM NMSO Print Scan Cat Price'!M11)</f>
        <v>2255.1799999999998</v>
      </c>
      <c r="I10" s="63">
        <f>('12 KM NMSO Print Scan Cat Price'!$E11*'12 KM NMSO Print Scan Cat Price'!$K11+IF('12 KM NMSO Print Scan Cat Price'!$F11="-",0,'12 KM NMSO Print Scan Cat Price'!$F11*'12 KM NMSO Print Scan Cat Price'!$L11))*60+$H10</f>
        <v>5773.1</v>
      </c>
      <c r="J10" s="137"/>
      <c r="L10" s="163"/>
      <c r="M10" s="1111" t="s">
        <v>31</v>
      </c>
      <c r="N10" s="1111"/>
      <c r="O10" s="1111"/>
      <c r="P10" s="1111"/>
      <c r="Q10" s="1111"/>
      <c r="R10" s="1111"/>
    </row>
    <row r="11" spans="1:18" ht="34.5" customHeight="1">
      <c r="A11" s="137"/>
      <c r="B11" s="1110"/>
      <c r="C11" s="47" t="s">
        <v>245</v>
      </c>
      <c r="D11" s="406" t="str">
        <f>'12 KM NMSO Print Scan Cat Price'!D12</f>
        <v>bizhub C301i, ADXK013(includes PC-116 papertray, DF-714 dual scan ADF)</v>
      </c>
      <c r="E11" s="47" t="s">
        <v>245</v>
      </c>
      <c r="F11" s="63">
        <f>'12 KM NMSO Print Scan Cat Price'!G12+'12 KM NMSO Print Scan Cat Price'!J12</f>
        <v>3529.25</v>
      </c>
      <c r="G11" s="63">
        <f>('12 KM NMSO Print Scan Cat Price'!$E12*'12 KM NMSO Print Scan Cat Price'!$K12+IF('12 KM NMSO Print Scan Cat Price'!$F12="-",0,'12 KM NMSO Print Scan Cat Price'!$F12*'12 KM NMSO Print Scan Cat Price'!$L12))*60+$F11</f>
        <v>6679.25</v>
      </c>
      <c r="H11" s="63">
        <f>SUM('12 KM NMSO Print Scan Cat Price'!G12:J12)*(1+'12 KM NMSO Print Scan Cat Price'!M12)</f>
        <v>3632.54</v>
      </c>
      <c r="I11" s="63">
        <f>('12 KM NMSO Print Scan Cat Price'!$E12*'12 KM NMSO Print Scan Cat Price'!$K12+IF('12 KM NMSO Print Scan Cat Price'!$F12="-",0,'12 KM NMSO Print Scan Cat Price'!$F12*'12 KM NMSO Print Scan Cat Price'!$L12))*60+$H11</f>
        <v>6782.54</v>
      </c>
      <c r="J11" s="137"/>
      <c r="L11" s="163"/>
      <c r="M11" s="1112" t="s">
        <v>31</v>
      </c>
      <c r="N11" s="1112"/>
      <c r="O11" s="1112"/>
      <c r="P11" s="1112"/>
      <c r="Q11" s="1112"/>
      <c r="R11" s="1112"/>
    </row>
    <row r="12" spans="1:18" ht="22.5" customHeight="1">
      <c r="A12" s="137"/>
      <c r="B12" s="1092" t="s">
        <v>101</v>
      </c>
      <c r="C12" s="48" t="s">
        <v>250</v>
      </c>
      <c r="D12" s="407" t="str">
        <f>'12 KM NMSO Print Scan Cat Price'!D13</f>
        <v xml:space="preserve">bizhub C4000i (includes additional 1 x 500 sheet tray PF-P28) </v>
      </c>
      <c r="E12" s="48" t="s">
        <v>250</v>
      </c>
      <c r="F12" s="64">
        <f>'12 KM NMSO Print Scan Cat Price'!G13+'12 KM NMSO Print Scan Cat Price'!J13</f>
        <v>1586.1</v>
      </c>
      <c r="G12" s="64">
        <f>('12 KM NMSO Print Scan Cat Price'!$E13*'12 KM NMSO Print Scan Cat Price'!$K13+IF('12 KM NMSO Print Scan Cat Price'!$F13="-",0,'12 KM NMSO Print Scan Cat Price'!$F13*'12 KM NMSO Print Scan Cat Price'!$L13))*60+$F12</f>
        <v>14186.1</v>
      </c>
      <c r="H12" s="64">
        <f>SUM('12 KM NMSO Print Scan Cat Price'!G13:J13)*(1+'12 KM NMSO Print Scan Cat Price'!M13)</f>
        <v>1586.1</v>
      </c>
      <c r="I12" s="64">
        <f>('12 KM NMSO Print Scan Cat Price'!$E13*'12 KM NMSO Print Scan Cat Price'!$K13+IF('12 KM NMSO Print Scan Cat Price'!$F13="-",0,'12 KM NMSO Print Scan Cat Price'!$F13*'12 KM NMSO Print Scan Cat Price'!$L13))*60+$H12</f>
        <v>14186.1</v>
      </c>
      <c r="J12" s="137"/>
      <c r="L12" s="163"/>
      <c r="M12" s="1109" t="s">
        <v>31</v>
      </c>
      <c r="N12" s="1109"/>
      <c r="O12" s="1109"/>
      <c r="P12" s="1109"/>
      <c r="Q12" s="1109"/>
      <c r="R12" s="1109"/>
    </row>
    <row r="13" spans="1:18" ht="29.25" customHeight="1">
      <c r="A13" s="137"/>
      <c r="B13" s="1092"/>
      <c r="C13" s="48" t="s">
        <v>254</v>
      </c>
      <c r="D13" s="407" t="str">
        <f>'12 KM NMSO Print Scan Cat Price'!D14</f>
        <v xml:space="preserve">bizhub 4051i (includes PF-P28 tray in base) </v>
      </c>
      <c r="E13" s="48" t="s">
        <v>254</v>
      </c>
      <c r="F13" s="64">
        <f>'12 KM NMSO Print Scan Cat Price'!G14+'12 KM NMSO Print Scan Cat Price'!J14</f>
        <v>1515.1299999999999</v>
      </c>
      <c r="G13" s="64">
        <f>('12 KM NMSO Print Scan Cat Price'!$E14*'12 KM NMSO Print Scan Cat Price'!$K14+IF('12 KM NMSO Print Scan Cat Price'!$F14="-",0,'12 KM NMSO Print Scan Cat Price'!$F14*'12 KM NMSO Print Scan Cat Price'!$L14))*60+$F13</f>
        <v>6852.73</v>
      </c>
      <c r="H13" s="64">
        <f>SUM('12 KM NMSO Print Scan Cat Price'!G14:J14)*(1+'12 KM NMSO Print Scan Cat Price'!M14)</f>
        <v>1604.4899999999998</v>
      </c>
      <c r="I13" s="64">
        <f>('12 KM NMSO Print Scan Cat Price'!$E14*'12 KM NMSO Print Scan Cat Price'!$K14+IF('12 KM NMSO Print Scan Cat Price'!$F14="-",0,'12 KM NMSO Print Scan Cat Price'!$F14*'12 KM NMSO Print Scan Cat Price'!$L14))*60+$H13</f>
        <v>6942.0899999999992</v>
      </c>
      <c r="J13" s="137"/>
      <c r="L13" s="163"/>
      <c r="M13" s="1109" t="s">
        <v>31</v>
      </c>
      <c r="N13" s="1109"/>
      <c r="O13" s="1109"/>
      <c r="P13" s="1109"/>
      <c r="Q13" s="1109"/>
      <c r="R13" s="1109"/>
    </row>
    <row r="14" spans="1:18" ht="33" customHeight="1">
      <c r="A14" s="137"/>
      <c r="B14" s="1092"/>
      <c r="C14" s="48" t="s">
        <v>258</v>
      </c>
      <c r="D14" s="407" t="str">
        <f>'12 KM NMSO Print Scan Cat Price'!D15</f>
        <v>bizhub 451i,  ADXT011</v>
      </c>
      <c r="E14" s="48" t="s">
        <v>258</v>
      </c>
      <c r="F14" s="64">
        <f>'12 KM NMSO Print Scan Cat Price'!G15+'12 KM NMSO Print Scan Cat Price'!J15</f>
        <v>4198.29</v>
      </c>
      <c r="G14" s="64">
        <f>('12 KM NMSO Print Scan Cat Price'!$E15*'12 KM NMSO Print Scan Cat Price'!$K15+IF('12 KM NMSO Print Scan Cat Price'!$F15="-",0,'12 KM NMSO Print Scan Cat Price'!$F15*'12 KM NMSO Print Scan Cat Price'!$L15))*60+$F14</f>
        <v>7606.2900000000009</v>
      </c>
      <c r="H14" s="64">
        <f>SUM('12 KM NMSO Print Scan Cat Price'!G15:J15)*(1+'12 KM NMSO Print Scan Cat Price'!M15)</f>
        <v>4836.76</v>
      </c>
      <c r="I14" s="64">
        <f>('12 KM NMSO Print Scan Cat Price'!$E15*'12 KM NMSO Print Scan Cat Price'!$K15+IF('12 KM NMSO Print Scan Cat Price'!$F15="-",0,'12 KM NMSO Print Scan Cat Price'!$F15*'12 KM NMSO Print Scan Cat Price'!$L15))*60+$H14</f>
        <v>8244.76</v>
      </c>
      <c r="J14" s="137"/>
      <c r="L14" s="163"/>
      <c r="M14" s="215"/>
      <c r="N14" s="215"/>
      <c r="O14" s="215"/>
      <c r="P14" s="215"/>
      <c r="Q14" s="215"/>
      <c r="R14" s="215"/>
    </row>
    <row r="15" spans="1:18" ht="22.5" customHeight="1">
      <c r="A15" s="137"/>
      <c r="B15" s="1092"/>
      <c r="C15" s="48" t="s">
        <v>263</v>
      </c>
      <c r="D15" s="407" t="str">
        <f>'12 KM NMSO Print Scan Cat Price'!D16</f>
        <v>bizhub C4050i (includes PF-P21 papertray)</v>
      </c>
      <c r="E15" s="48" t="s">
        <v>263</v>
      </c>
      <c r="F15" s="64">
        <f>'12 KM NMSO Print Scan Cat Price'!G16+'12 KM NMSO Print Scan Cat Price'!J16</f>
        <v>2532.98</v>
      </c>
      <c r="G15" s="64">
        <f>('12 KM NMSO Print Scan Cat Price'!$E16*'12 KM NMSO Print Scan Cat Price'!$K16+IF('12 KM NMSO Print Scan Cat Price'!$F16="-",0,'12 KM NMSO Print Scan Cat Price'!$F16*'12 KM NMSO Print Scan Cat Price'!$L16))*60+$F15</f>
        <v>14259.38</v>
      </c>
      <c r="H15" s="64">
        <f>SUM('12 KM NMSO Print Scan Cat Price'!G16:J16)*(1+'12 KM NMSO Print Scan Cat Price'!M16)</f>
        <v>2532.98</v>
      </c>
      <c r="I15" s="64">
        <f>('12 KM NMSO Print Scan Cat Price'!$E16*'12 KM NMSO Print Scan Cat Price'!$K16+IF('12 KM NMSO Print Scan Cat Price'!$F16="-",0,'12 KM NMSO Print Scan Cat Price'!$F16*'12 KM NMSO Print Scan Cat Price'!$L16))*60+$H15</f>
        <v>14259.38</v>
      </c>
      <c r="J15" s="137"/>
      <c r="L15" s="153"/>
      <c r="M15" s="153"/>
      <c r="P15" s="154" t="s">
        <v>31</v>
      </c>
      <c r="Q15" s="155" t="s">
        <v>31</v>
      </c>
    </row>
    <row r="16" spans="1:18" ht="22.5" customHeight="1">
      <c r="A16" s="137"/>
      <c r="B16" s="1092"/>
      <c r="C16" s="48" t="s">
        <v>266</v>
      </c>
      <c r="D16" s="407" t="str">
        <f>'12 KM NMSO Print Scan Cat Price'!D17</f>
        <v>bizhub C451i, ADXG011</v>
      </c>
      <c r="E16" s="48" t="s">
        <v>266</v>
      </c>
      <c r="F16" s="64">
        <f>'12 KM NMSO Print Scan Cat Price'!G17+'12 KM NMSO Print Scan Cat Price'!J17</f>
        <v>4197.24</v>
      </c>
      <c r="G16" s="64">
        <f>('12 KM NMSO Print Scan Cat Price'!$E17*'12 KM NMSO Print Scan Cat Price'!$K17+IF('12 KM NMSO Print Scan Cat Price'!$F17="-",0,'12 KM NMSO Print Scan Cat Price'!$F17*'12 KM NMSO Print Scan Cat Price'!$L17))*60+$F16</f>
        <v>11463.24</v>
      </c>
      <c r="H16" s="64">
        <f>SUM('12 KM NMSO Print Scan Cat Price'!G17:J17)*(1+'12 KM NMSO Print Scan Cat Price'!M17)</f>
        <v>4835.71</v>
      </c>
      <c r="I16" s="64">
        <f>('12 KM NMSO Print Scan Cat Price'!$E17*'12 KM NMSO Print Scan Cat Price'!$K17+IF('12 KM NMSO Print Scan Cat Price'!$F17="-",0,'12 KM NMSO Print Scan Cat Price'!$F17*'12 KM NMSO Print Scan Cat Price'!$L17))*60+$H16</f>
        <v>12101.71</v>
      </c>
      <c r="J16" s="137"/>
      <c r="L16" s="153"/>
      <c r="M16" s="153"/>
    </row>
    <row r="17" spans="1:13" ht="22.5" customHeight="1">
      <c r="A17" s="137"/>
      <c r="B17" s="1092" t="s">
        <v>102</v>
      </c>
      <c r="C17" s="49" t="s">
        <v>271</v>
      </c>
      <c r="D17" s="403" t="str">
        <f>'12 KM NMSO Print Scan Cat Price'!D18</f>
        <v xml:space="preserve"> Lexmark MS826DE (includes 550 sheet tray 50G0802) </v>
      </c>
      <c r="E17" s="49" t="s">
        <v>271</v>
      </c>
      <c r="F17" s="65">
        <f>'12 KM NMSO Print Scan Cat Price'!G18+'12 KM NMSO Print Scan Cat Price'!J18</f>
        <v>1628.6899999999998</v>
      </c>
      <c r="G17" s="65">
        <f>('12 KM NMSO Print Scan Cat Price'!$E18*'12 KM NMSO Print Scan Cat Price'!$K18+IF('12 KM NMSO Print Scan Cat Price'!$F18="-",0,'12 KM NMSO Print Scan Cat Price'!$F18*'12 KM NMSO Print Scan Cat Price'!$L18))*60+$F17</f>
        <v>8684.69</v>
      </c>
      <c r="H17" s="65">
        <f>SUM('12 KM NMSO Print Scan Cat Price'!G18:J18)*(1+'12 KM NMSO Print Scan Cat Price'!M18)</f>
        <v>1628.6899999999998</v>
      </c>
      <c r="I17" s="65">
        <f>('12 KM NMSO Print Scan Cat Price'!$E18*'12 KM NMSO Print Scan Cat Price'!$K18+IF('12 KM NMSO Print Scan Cat Price'!$F18="-",0,'12 KM NMSO Print Scan Cat Price'!$F18*'12 KM NMSO Print Scan Cat Price'!$L18))*60+$H17</f>
        <v>8684.69</v>
      </c>
      <c r="J17" s="137"/>
      <c r="L17" s="153"/>
      <c r="M17" s="153"/>
    </row>
    <row r="18" spans="1:13" ht="33" customHeight="1">
      <c r="A18" s="137"/>
      <c r="B18" s="1092"/>
      <c r="C18" s="49" t="s">
        <v>275</v>
      </c>
      <c r="D18" s="403" t="str">
        <f>'12 KM NMSO Print Scan Cat Price'!D19</f>
        <v xml:space="preserve">bizhub 4750i (includes PF-P21 x 2 papertray, PF-P15 papertray, DK-P02 copy desk) </v>
      </c>
      <c r="E18" s="49" t="s">
        <v>275</v>
      </c>
      <c r="F18" s="65">
        <f>'12 KM NMSO Print Scan Cat Price'!G19+'12 KM NMSO Print Scan Cat Price'!J19</f>
        <v>1885.09</v>
      </c>
      <c r="G18" s="65">
        <f>('12 KM NMSO Print Scan Cat Price'!$E19*'12 KM NMSO Print Scan Cat Price'!$K19+IF('12 KM NMSO Print Scan Cat Price'!$F19="-",0,'12 KM NMSO Print Scan Cat Price'!$F19*'12 KM NMSO Print Scan Cat Price'!$L19))*60+$F18</f>
        <v>9545.89</v>
      </c>
      <c r="H18" s="65">
        <f>SUM('12 KM NMSO Print Scan Cat Price'!G19:J19)*(1+'12 KM NMSO Print Scan Cat Price'!M19)</f>
        <v>1987.47</v>
      </c>
      <c r="I18" s="65">
        <f>('12 KM NMSO Print Scan Cat Price'!$E19*'12 KM NMSO Print Scan Cat Price'!$K19+IF('12 KM NMSO Print Scan Cat Price'!$F19="-",0,'12 KM NMSO Print Scan Cat Price'!$F19*'12 KM NMSO Print Scan Cat Price'!$L19))*60+$H18</f>
        <v>9648.27</v>
      </c>
      <c r="J18" s="137"/>
      <c r="L18" s="153"/>
      <c r="M18" s="153"/>
    </row>
    <row r="19" spans="1:13" ht="28.5" customHeight="1">
      <c r="A19" s="137"/>
      <c r="B19" s="1092"/>
      <c r="C19" s="49" t="s">
        <v>279</v>
      </c>
      <c r="D19" s="403" t="str">
        <f>'12 KM NMSO Print Scan Cat Price'!D20</f>
        <v>bizhub 551i, ADXR011</v>
      </c>
      <c r="E19" s="49" t="s">
        <v>279</v>
      </c>
      <c r="F19" s="65">
        <f>'12 KM NMSO Print Scan Cat Price'!G20+'12 KM NMSO Print Scan Cat Price'!J20</f>
        <v>4958.79</v>
      </c>
      <c r="G19" s="65">
        <f>('12 KM NMSO Print Scan Cat Price'!$E20*'12 KM NMSO Print Scan Cat Price'!$K20+IF('12 KM NMSO Print Scan Cat Price'!$F20="-",0,'12 KM NMSO Print Scan Cat Price'!$F20*'12 KM NMSO Print Scan Cat Price'!$L20))*60+$F19</f>
        <v>9840.39</v>
      </c>
      <c r="H19" s="65">
        <f>SUM('12 KM NMSO Print Scan Cat Price'!G20:J20)*(1+'12 KM NMSO Print Scan Cat Price'!M20)</f>
        <v>5597.26</v>
      </c>
      <c r="I19" s="65">
        <f>('12 KM NMSO Print Scan Cat Price'!$E20*'12 KM NMSO Print Scan Cat Price'!$K20+IF('12 KM NMSO Print Scan Cat Price'!$F20="-",0,'12 KM NMSO Print Scan Cat Price'!$F20*'12 KM NMSO Print Scan Cat Price'!$L20))*60+$H19</f>
        <v>10478.86</v>
      </c>
      <c r="J19" s="137"/>
      <c r="L19" s="153"/>
      <c r="M19" s="153"/>
    </row>
    <row r="20" spans="1:13" ht="22.5" customHeight="1">
      <c r="A20" s="137"/>
      <c r="B20" s="1092"/>
      <c r="C20" s="49" t="s">
        <v>283</v>
      </c>
      <c r="D20" s="403" t="str">
        <f>'12 KM NMSO Print Scan Cat Price'!D21</f>
        <v>bizhub C551i (ADXF011)</v>
      </c>
      <c r="E20" s="49" t="s">
        <v>283</v>
      </c>
      <c r="F20" s="65">
        <f>'12 KM NMSO Print Scan Cat Price'!G21+'12 KM NMSO Print Scan Cat Price'!J21</f>
        <v>4379.01</v>
      </c>
      <c r="G20" s="65">
        <f>('12 KM NMSO Print Scan Cat Price'!$E21*'12 KM NMSO Print Scan Cat Price'!$K21+IF('12 KM NMSO Print Scan Cat Price'!$F21="-",0,'12 KM NMSO Print Scan Cat Price'!$F21*'12 KM NMSO Print Scan Cat Price'!$L21))*60+$F20</f>
        <v>14225.01</v>
      </c>
      <c r="H20" s="65">
        <f>SUM('12 KM NMSO Print Scan Cat Price'!G21:J21)*(1+'12 KM NMSO Print Scan Cat Price'!M21)</f>
        <v>5017.4800000000005</v>
      </c>
      <c r="I20" s="65">
        <f>('12 KM NMSO Print Scan Cat Price'!$E21*'12 KM NMSO Print Scan Cat Price'!$K21+IF('12 KM NMSO Print Scan Cat Price'!$F21="-",0,'12 KM NMSO Print Scan Cat Price'!$F21*'12 KM NMSO Print Scan Cat Price'!$L21))*60+$H20</f>
        <v>14863.48</v>
      </c>
      <c r="J20" s="137"/>
      <c r="L20" s="153"/>
      <c r="M20" s="153"/>
    </row>
    <row r="21" spans="1:13" ht="22.5" customHeight="1">
      <c r="A21" s="137"/>
      <c r="B21" s="893"/>
      <c r="C21" s="49" t="s">
        <v>287</v>
      </c>
      <c r="D21" s="408" t="str">
        <f>'12 KM NMSO Print Scan Cat Price'!D22</f>
        <v>bizhub C551i (ADXF011)</v>
      </c>
      <c r="E21" s="49" t="s">
        <v>287</v>
      </c>
      <c r="F21" s="81">
        <f>'12 KM NMSO Print Scan Cat Price'!G22+'12 KM NMSO Print Scan Cat Price'!J22</f>
        <v>4379.01</v>
      </c>
      <c r="G21" s="81">
        <f>('12 KM NMSO Print Scan Cat Price'!$E22*'12 KM NMSO Print Scan Cat Price'!$K22+IF('12 KM NMSO Print Scan Cat Price'!$F22="-",0,'12 KM NMSO Print Scan Cat Price'!$F22*'12 KM NMSO Print Scan Cat Price'!$L22))*60+$F21</f>
        <v>14225.01</v>
      </c>
      <c r="H21" s="81">
        <f>SUM('12 KM NMSO Print Scan Cat Price'!G22:J22)*(1+'12 KM NMSO Print Scan Cat Price'!M22)</f>
        <v>5017.4800000000005</v>
      </c>
      <c r="I21" s="81">
        <f>('12 KM NMSO Print Scan Cat Price'!$E22*'12 KM NMSO Print Scan Cat Price'!$K22+IF('12 KM NMSO Print Scan Cat Price'!$F22="-",0,'12 KM NMSO Print Scan Cat Price'!$F22*'12 KM NMSO Print Scan Cat Price'!$L22))*60+$H21</f>
        <v>14863.48</v>
      </c>
      <c r="J21" s="137"/>
      <c r="L21" s="153"/>
    </row>
    <row r="22" spans="1:13" ht="12" customHeight="1">
      <c r="A22" s="137"/>
      <c r="B22" s="137"/>
      <c r="C22" s="137"/>
      <c r="D22" s="137"/>
      <c r="E22" s="137"/>
      <c r="F22" s="137"/>
      <c r="G22" s="137"/>
      <c r="H22" s="137"/>
      <c r="I22" s="137"/>
      <c r="J22" s="137"/>
    </row>
    <row r="23" spans="1:13" ht="16.5" customHeight="1"/>
    <row r="24" spans="1:13" ht="16.5" customHeight="1"/>
    <row r="25" spans="1:13" ht="23.25" customHeight="1"/>
    <row r="26" spans="1:13" ht="21" customHeight="1"/>
  </sheetData>
  <sheetProtection selectLockedCells="1"/>
  <mergeCells count="15">
    <mergeCell ref="M2:O2"/>
    <mergeCell ref="P2:Q2"/>
    <mergeCell ref="B1:J1"/>
    <mergeCell ref="B3:D3"/>
    <mergeCell ref="E3:I3"/>
    <mergeCell ref="B2:D2"/>
    <mergeCell ref="E2:I2"/>
    <mergeCell ref="B12:B16"/>
    <mergeCell ref="M12:R12"/>
    <mergeCell ref="M13:R13"/>
    <mergeCell ref="B17:B21"/>
    <mergeCell ref="B5:B7"/>
    <mergeCell ref="B8:B11"/>
    <mergeCell ref="M10:R10"/>
    <mergeCell ref="M11:R11"/>
  </mergeCells>
  <conditionalFormatting sqref="B2:B4">
    <cfRule type="cellIs" dxfId="189" priority="576" operator="equal">
      <formula>Dev_PL5</formula>
    </cfRule>
    <cfRule type="cellIs" dxfId="188" priority="577" operator="equal">
      <formula>Dev_PL4</formula>
    </cfRule>
    <cfRule type="cellIs" dxfId="187" priority="578" operator="equal">
      <formula>Dev_PL3</formula>
    </cfRule>
    <cfRule type="cellIs" dxfId="186" priority="579" operator="equal">
      <formula>qweqweqw</formula>
    </cfRule>
    <cfRule type="cellIs" dxfId="185" priority="580" operator="equal">
      <formula>Dev_PL1</formula>
    </cfRule>
  </conditionalFormatting>
  <conditionalFormatting sqref="C5:I21">
    <cfRule type="cellIs" dxfId="184" priority="1" operator="equal">
      <formula>Dev_PL5</formula>
    </cfRule>
    <cfRule type="cellIs" dxfId="183" priority="2" operator="equal">
      <formula>Dev_PL4</formula>
    </cfRule>
    <cfRule type="cellIs" dxfId="182" priority="3" operator="equal">
      <formula>Dev_PL3</formula>
    </cfRule>
    <cfRule type="cellIs" dxfId="181" priority="4" operator="equal">
      <formula>qweqweqw</formula>
    </cfRule>
    <cfRule type="cellIs" dxfId="180" priority="5" operator="equal">
      <formula>Dev_PL1</formula>
    </cfRule>
  </conditionalFormatting>
  <printOptions horizontalCentered="1"/>
  <pageMargins left="0.7" right="0.7" top="0.75" bottom="0.75" header="0.3" footer="0.3"/>
  <pageSetup paperSize="5" fitToHeight="2" orientation="landscape" r:id="rId1"/>
  <headerFooter>
    <oddHeader>&amp;L&amp;"Calibri,Regular"&amp;K000000WTD - Printing Products 
Catalogue TCO Pricing  &amp;C&amp;"Calibri,Regular"&amp;K000000Konica Minolta Business Solutions
&amp;A&amp;R&amp;"Calibri"&amp;12&amp;K000000 Unclassified | Non classifié&amp;1#_x000D_&amp;"Calibri"&amp;11&amp;K000000&amp;"Calibri,Regular"&amp;K000000
&amp;F</oddHeader>
    <oddFooter>&amp;L&amp;"Calibri,Regular"&amp;K000000&amp;F&amp;C&amp;"Calibri,Regular"&amp;K000000&amp;P of &amp;N&amp;R&amp;"Calibri,Regular"&amp;K000000&amp;A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28"/>
  <sheetViews>
    <sheetView showWhiteSpace="0" view="pageLayout" topLeftCell="J1" zoomScale="115" zoomScaleNormal="100" zoomScalePageLayoutView="115" workbookViewId="0">
      <selection activeCell="X14" sqref="X14"/>
    </sheetView>
  </sheetViews>
  <sheetFormatPr defaultColWidth="11.28515625" defaultRowHeight="15"/>
  <cols>
    <col min="1" max="1" width="2.28515625" customWidth="1"/>
    <col min="2" max="2" width="17.28515625" customWidth="1"/>
    <col min="3" max="3" width="14.28515625" customWidth="1"/>
    <col min="4" max="4" width="36.85546875" customWidth="1"/>
    <col min="5" max="6" width="7" customWidth="1"/>
    <col min="7" max="7" width="11.85546875" customWidth="1"/>
    <col min="8" max="8" width="9.140625" customWidth="1"/>
    <col min="9" max="9" width="10.28515625" customWidth="1"/>
    <col min="10" max="10" width="9.28515625" customWidth="1"/>
    <col min="11" max="12" width="11.85546875" customWidth="1"/>
    <col min="13" max="13" width="0.28515625" customWidth="1"/>
    <col min="14" max="14" width="0.85546875" customWidth="1"/>
    <col min="15" max="15" width="1.28515625" customWidth="1"/>
    <col min="16" max="16" width="2.140625" customWidth="1"/>
    <col min="17" max="17" width="13.85546875" customWidth="1"/>
    <col min="18" max="18" width="16.140625" customWidth="1"/>
    <col min="19" max="19" width="44.140625" customWidth="1"/>
    <col min="20" max="20" width="9.85546875" customWidth="1"/>
    <col min="23" max="23" width="12.7109375" customWidth="1"/>
    <col min="24" max="24" width="24.7109375" customWidth="1"/>
    <col min="25" max="25" width="15.7109375" customWidth="1"/>
    <col min="26" max="26" width="1.28515625" customWidth="1"/>
  </cols>
  <sheetData>
    <row r="1" spans="1:26" ht="7.5" customHeight="1">
      <c r="A1" s="114"/>
      <c r="B1" s="114"/>
      <c r="C1" s="114"/>
      <c r="D1" s="114"/>
      <c r="E1" s="114"/>
      <c r="F1" s="114"/>
      <c r="G1" s="114"/>
      <c r="H1" s="114"/>
      <c r="I1" s="114"/>
      <c r="J1" s="114"/>
      <c r="K1" s="114"/>
      <c r="L1" s="114"/>
      <c r="M1" s="115"/>
      <c r="N1" s="115"/>
      <c r="P1" s="114"/>
      <c r="Q1" s="182"/>
      <c r="R1" s="115"/>
      <c r="S1" s="115"/>
      <c r="T1" s="115"/>
      <c r="U1" s="115"/>
      <c r="V1" s="115"/>
      <c r="W1" s="115"/>
      <c r="X1" s="115"/>
      <c r="Y1" s="115"/>
      <c r="Z1" s="115"/>
    </row>
    <row r="2" spans="1:26" ht="27" customHeight="1">
      <c r="A2" s="114"/>
      <c r="B2" s="1125" t="s">
        <v>708</v>
      </c>
      <c r="C2" s="1125"/>
      <c r="D2" s="1125"/>
      <c r="E2" s="1125"/>
      <c r="F2" s="1125"/>
      <c r="G2" s="1125"/>
      <c r="H2" s="1125" t="str">
        <f>'Introduction '!B3</f>
        <v>Quarter 30 - Period: 07.01.26 - 09.30.26</v>
      </c>
      <c r="I2" s="1125"/>
      <c r="J2" s="1125"/>
      <c r="K2" s="1125"/>
      <c r="L2" s="1125"/>
      <c r="M2" s="470"/>
      <c r="N2" s="115"/>
      <c r="P2" s="175" t="s">
        <v>31</v>
      </c>
      <c r="Q2" s="1090" t="s">
        <v>709</v>
      </c>
      <c r="R2" s="1091"/>
      <c r="S2" s="1091"/>
      <c r="T2" s="1091"/>
      <c r="U2" s="1091"/>
      <c r="V2" s="1091"/>
      <c r="W2" s="1091" t="str">
        <f>H2</f>
        <v>Quarter 30 - Period: 07.01.26 - 09.30.26</v>
      </c>
      <c r="X2" s="1091"/>
      <c r="Y2" s="1091"/>
      <c r="Z2" s="115"/>
    </row>
    <row r="3" spans="1:26" ht="21" customHeight="1">
      <c r="A3" s="114"/>
      <c r="B3" s="861" t="s">
        <v>72</v>
      </c>
      <c r="C3" s="862"/>
      <c r="D3" s="863"/>
      <c r="E3" s="1103" t="s">
        <v>73</v>
      </c>
      <c r="F3" s="1104"/>
      <c r="G3" s="871" t="s">
        <v>74</v>
      </c>
      <c r="H3" s="872"/>
      <c r="I3" s="872"/>
      <c r="J3" s="872"/>
      <c r="K3" s="872"/>
      <c r="L3" s="872"/>
      <c r="M3" s="872"/>
      <c r="N3" s="115"/>
      <c r="P3" s="175" t="s">
        <v>31</v>
      </c>
      <c r="Q3" s="1100" t="s">
        <v>112</v>
      </c>
      <c r="R3" s="1101"/>
      <c r="S3" s="1101"/>
      <c r="T3" s="1102"/>
      <c r="U3" s="1098" t="s">
        <v>111</v>
      </c>
      <c r="V3" s="1098" t="s">
        <v>110</v>
      </c>
      <c r="W3" s="1098" t="s">
        <v>123</v>
      </c>
      <c r="X3" s="1098" t="s">
        <v>108</v>
      </c>
      <c r="Y3" s="1098" t="s">
        <v>107</v>
      </c>
      <c r="Z3" s="115"/>
    </row>
    <row r="4" spans="1:26" ht="26.25" customHeight="1">
      <c r="A4" s="114"/>
      <c r="B4" s="864"/>
      <c r="C4" s="865"/>
      <c r="D4" s="866"/>
      <c r="E4" s="1105"/>
      <c r="F4" s="1106"/>
      <c r="G4" s="116"/>
      <c r="H4" s="868" t="s">
        <v>75</v>
      </c>
      <c r="I4" s="868"/>
      <c r="J4" s="868"/>
      <c r="K4" s="869"/>
      <c r="L4" s="870"/>
      <c r="M4" s="1107" t="s">
        <v>31</v>
      </c>
      <c r="N4" s="115"/>
      <c r="P4" s="175" t="s">
        <v>31</v>
      </c>
      <c r="Q4" s="117" t="s">
        <v>37</v>
      </c>
      <c r="R4" s="117" t="s">
        <v>77</v>
      </c>
      <c r="S4" s="117" t="s">
        <v>78</v>
      </c>
      <c r="T4" s="117" t="s">
        <v>106</v>
      </c>
      <c r="U4" s="1099"/>
      <c r="V4" s="1099"/>
      <c r="W4" s="1099"/>
      <c r="X4" s="1099"/>
      <c r="Y4" s="1099"/>
      <c r="Z4" s="115"/>
    </row>
    <row r="5" spans="1:26" ht="47.25" customHeight="1">
      <c r="A5" s="114"/>
      <c r="B5" s="59" t="s">
        <v>76</v>
      </c>
      <c r="C5" s="45" t="s">
        <v>77</v>
      </c>
      <c r="D5" s="117" t="s">
        <v>78</v>
      </c>
      <c r="E5" s="118" t="s">
        <v>4</v>
      </c>
      <c r="F5" s="118" t="s">
        <v>8</v>
      </c>
      <c r="G5" s="117" t="s">
        <v>79</v>
      </c>
      <c r="H5" s="119" t="s">
        <v>80</v>
      </c>
      <c r="I5" s="119" t="s">
        <v>81</v>
      </c>
      <c r="J5" s="119" t="s">
        <v>82</v>
      </c>
      <c r="K5" s="117" t="s">
        <v>83</v>
      </c>
      <c r="L5" s="117" t="s">
        <v>84</v>
      </c>
      <c r="M5" s="1108"/>
      <c r="N5" s="115"/>
      <c r="P5" s="175" t="s">
        <v>31</v>
      </c>
      <c r="Q5" s="181" t="s">
        <v>46</v>
      </c>
      <c r="R5" s="54" t="s">
        <v>118</v>
      </c>
      <c r="S5" s="693" t="s">
        <v>1123</v>
      </c>
      <c r="T5" s="180">
        <v>65000</v>
      </c>
      <c r="U5" s="356">
        <v>735</v>
      </c>
      <c r="V5" s="356">
        <f>U5*0.2</f>
        <v>147</v>
      </c>
      <c r="W5" s="356">
        <v>15.5</v>
      </c>
      <c r="X5" s="372" t="s">
        <v>1030</v>
      </c>
      <c r="Y5" s="360">
        <v>200000</v>
      </c>
      <c r="Z5" s="115"/>
    </row>
    <row r="6" spans="1:26" ht="48">
      <c r="A6" s="114"/>
      <c r="B6" s="1092" t="s">
        <v>38</v>
      </c>
      <c r="C6" s="46" t="s">
        <v>222</v>
      </c>
      <c r="D6" s="700" t="s">
        <v>969</v>
      </c>
      <c r="E6" s="120">
        <f t="shared" ref="E6:E12" si="0">IF(MID(C6,3,1)="C",B_W_vs_Col*Ave_P_P_U_P_M*(IF(LEFT(C6,1)="P",1,IF(LEFT(C5,1)="S",6,IF(LEFT(C6,1)="M",20,30)))),Ave_P_P_U_P_M*(IF(LEFT(C6,1)="P",1,IF(LEFT(C6,1)="S",6,IF(LEFT(C6,1)="M",20,30)))))</f>
        <v>400</v>
      </c>
      <c r="F6" s="120" t="str">
        <f t="shared" ref="F6:F22" si="1">IF(MID(C6,3,1)="C",(1-B_W_vs_Col)*Ave_P_P_U_P_M*(IF(LEFT(C6,1)="P",1,IF(LEFT(C6,1)="S",6,IF(LEFT(C6,1)="M",20,30)))),"-")</f>
        <v>-</v>
      </c>
      <c r="G6" s="346">
        <v>570.33000000000004</v>
      </c>
      <c r="H6" s="121"/>
      <c r="I6" s="122"/>
      <c r="J6" s="121"/>
      <c r="K6" s="351">
        <v>1.9009999999999999E-2</v>
      </c>
      <c r="L6" s="123"/>
      <c r="M6" s="124"/>
      <c r="N6" s="115"/>
      <c r="P6" s="175" t="s">
        <v>31</v>
      </c>
      <c r="Q6" s="179" t="s">
        <v>47</v>
      </c>
      <c r="R6" s="55" t="s">
        <v>119</v>
      </c>
      <c r="S6" s="223" t="s">
        <v>1234</v>
      </c>
      <c r="T6" s="178">
        <v>195000</v>
      </c>
      <c r="U6" s="357">
        <v>480</v>
      </c>
      <c r="V6" s="357">
        <f>U6*0.2</f>
        <v>96</v>
      </c>
      <c r="W6" s="357">
        <v>13</v>
      </c>
      <c r="X6" s="364" t="s">
        <v>1030</v>
      </c>
      <c r="Y6" s="361">
        <v>200000</v>
      </c>
      <c r="Z6" s="115"/>
    </row>
    <row r="7" spans="1:26" ht="42" customHeight="1">
      <c r="A7" s="114"/>
      <c r="B7" s="1092"/>
      <c r="C7" s="46" t="s">
        <v>226</v>
      </c>
      <c r="D7" s="701" t="s">
        <v>1155</v>
      </c>
      <c r="E7" s="120">
        <f t="shared" si="0"/>
        <v>400</v>
      </c>
      <c r="F7" s="120" t="str">
        <f t="shared" si="1"/>
        <v>-</v>
      </c>
      <c r="G7" s="346">
        <v>857.27</v>
      </c>
      <c r="H7" s="121"/>
      <c r="I7" s="346" t="s">
        <v>787</v>
      </c>
      <c r="J7" s="121"/>
      <c r="K7" s="351">
        <v>1.934E-2</v>
      </c>
      <c r="L7" s="124"/>
      <c r="M7" s="124"/>
      <c r="N7" s="115"/>
      <c r="P7" s="175" t="s">
        <v>31</v>
      </c>
      <c r="Q7" s="177" t="s">
        <v>48</v>
      </c>
      <c r="R7" s="56" t="s">
        <v>120</v>
      </c>
      <c r="S7" s="224" t="s">
        <v>1124</v>
      </c>
      <c r="T7" s="176">
        <v>325000</v>
      </c>
      <c r="U7" s="358">
        <v>2790</v>
      </c>
      <c r="V7" s="358">
        <f>U7*0.2</f>
        <v>558</v>
      </c>
      <c r="W7" s="358">
        <v>261</v>
      </c>
      <c r="X7" s="365" t="s">
        <v>1028</v>
      </c>
      <c r="Y7" s="362">
        <v>1000000</v>
      </c>
      <c r="Z7" s="115"/>
    </row>
    <row r="8" spans="1:26" ht="36">
      <c r="A8" s="114"/>
      <c r="B8" s="1092"/>
      <c r="C8" s="46" t="s">
        <v>229</v>
      </c>
      <c r="D8" s="701" t="s">
        <v>1338</v>
      </c>
      <c r="E8" s="120">
        <f t="shared" si="0"/>
        <v>300</v>
      </c>
      <c r="F8" s="120">
        <f t="shared" si="1"/>
        <v>100</v>
      </c>
      <c r="G8" s="346">
        <v>1571.43</v>
      </c>
      <c r="H8" s="121"/>
      <c r="I8" s="346" t="s">
        <v>787</v>
      </c>
      <c r="J8" s="121"/>
      <c r="K8" s="351">
        <v>1.2160000000000001E-2</v>
      </c>
      <c r="L8" s="374">
        <v>6.2429999999999999E-2</v>
      </c>
      <c r="M8" s="124"/>
      <c r="N8" s="115"/>
      <c r="P8" s="175" t="s">
        <v>31</v>
      </c>
      <c r="Q8" s="174" t="s">
        <v>98</v>
      </c>
      <c r="R8" s="57" t="s">
        <v>117</v>
      </c>
      <c r="S8" s="694" t="s">
        <v>1223</v>
      </c>
      <c r="T8" s="173">
        <v>650000</v>
      </c>
      <c r="U8" s="359">
        <v>2795</v>
      </c>
      <c r="V8" s="359">
        <f>U8*0.2</f>
        <v>559</v>
      </c>
      <c r="W8" s="359">
        <v>192</v>
      </c>
      <c r="X8" s="373" t="s">
        <v>1246</v>
      </c>
      <c r="Y8" s="363">
        <v>2100000</v>
      </c>
      <c r="Z8" s="115"/>
    </row>
    <row r="9" spans="1:26" ht="38.25">
      <c r="A9" s="114"/>
      <c r="B9" s="1092" t="s">
        <v>40</v>
      </c>
      <c r="C9" s="47" t="s">
        <v>232</v>
      </c>
      <c r="D9" s="697" t="s">
        <v>1052</v>
      </c>
      <c r="E9" s="125">
        <f t="shared" si="0"/>
        <v>2400</v>
      </c>
      <c r="F9" s="125" t="str">
        <f t="shared" si="1"/>
        <v>-</v>
      </c>
      <c r="G9" s="347">
        <v>962.35</v>
      </c>
      <c r="H9" s="121"/>
      <c r="I9" s="899"/>
      <c r="J9" s="347">
        <v>296.85000000000002</v>
      </c>
      <c r="K9" s="352">
        <v>1.1140000000000001E-2</v>
      </c>
      <c r="L9" s="124"/>
      <c r="M9" s="124"/>
      <c r="N9" s="115"/>
      <c r="P9" s="114"/>
      <c r="Q9" s="172"/>
      <c r="R9" s="172"/>
      <c r="S9" s="172"/>
      <c r="T9" s="172"/>
      <c r="U9" s="172"/>
      <c r="V9" s="172"/>
      <c r="W9" s="172"/>
      <c r="X9" s="172"/>
      <c r="Y9" s="172"/>
      <c r="Z9" s="115"/>
    </row>
    <row r="10" spans="1:26" ht="25.5">
      <c r="A10" s="114"/>
      <c r="B10" s="1092"/>
      <c r="C10" s="47" t="s">
        <v>237</v>
      </c>
      <c r="D10" s="697" t="s">
        <v>1247</v>
      </c>
      <c r="E10" s="125">
        <f t="shared" si="0"/>
        <v>1800</v>
      </c>
      <c r="F10" s="125">
        <f t="shared" si="1"/>
        <v>600</v>
      </c>
      <c r="G10" s="347">
        <v>2926.57</v>
      </c>
      <c r="H10" s="121"/>
      <c r="I10" s="899"/>
      <c r="J10" s="347">
        <v>506.42</v>
      </c>
      <c r="K10" s="352">
        <v>1.8190000000000001E-2</v>
      </c>
      <c r="L10" s="375">
        <v>8.2989999999999994E-2</v>
      </c>
      <c r="M10" s="124"/>
      <c r="N10" s="115"/>
      <c r="P10" s="208"/>
      <c r="Q10" s="217" t="s">
        <v>31</v>
      </c>
      <c r="R10" s="1093" t="s">
        <v>31</v>
      </c>
      <c r="S10" s="1094"/>
      <c r="T10" s="1094"/>
      <c r="U10" s="1094"/>
      <c r="V10" s="1094"/>
      <c r="W10" s="1094"/>
      <c r="X10" s="1094"/>
      <c r="Y10" s="1094"/>
      <c r="Z10" s="209"/>
    </row>
    <row r="11" spans="1:26">
      <c r="A11" s="114"/>
      <c r="B11" s="1092"/>
      <c r="C11" s="47" t="s">
        <v>241</v>
      </c>
      <c r="D11" s="697" t="s">
        <v>1338</v>
      </c>
      <c r="E11" s="125">
        <f t="shared" si="0"/>
        <v>1800</v>
      </c>
      <c r="F11" s="125">
        <f t="shared" si="1"/>
        <v>600</v>
      </c>
      <c r="G11" s="347">
        <v>1823.29</v>
      </c>
      <c r="H11" s="121"/>
      <c r="I11" s="347" t="s">
        <v>787</v>
      </c>
      <c r="J11" s="347">
        <v>171.28</v>
      </c>
      <c r="K11" s="352">
        <v>1.2160000000000001E-2</v>
      </c>
      <c r="L11" s="375">
        <v>6.2199999999999998E-2</v>
      </c>
      <c r="M11" s="124"/>
      <c r="N11" s="115"/>
      <c r="P11" s="210"/>
      <c r="Q11" s="216"/>
      <c r="R11" s="1097" t="s">
        <v>31</v>
      </c>
      <c r="S11" s="1097"/>
      <c r="T11" s="1097"/>
      <c r="U11" s="1097"/>
      <c r="V11" s="1097"/>
      <c r="W11" s="1097"/>
      <c r="X11" s="1097"/>
      <c r="Y11" s="1097"/>
      <c r="Z11" s="210"/>
    </row>
    <row r="12" spans="1:26" ht="25.5">
      <c r="A12" s="114"/>
      <c r="B12" s="1092"/>
      <c r="C12" s="47" t="s">
        <v>245</v>
      </c>
      <c r="D12" s="697" t="s">
        <v>1182</v>
      </c>
      <c r="E12" s="125">
        <f t="shared" si="0"/>
        <v>1800</v>
      </c>
      <c r="F12" s="125">
        <f t="shared" si="1"/>
        <v>600</v>
      </c>
      <c r="G12" s="347">
        <v>5291.23</v>
      </c>
      <c r="H12" s="121"/>
      <c r="I12" s="347">
        <v>321.56</v>
      </c>
      <c r="J12" s="347">
        <v>171.28</v>
      </c>
      <c r="K12" s="352">
        <v>8.2100000000000003E-3</v>
      </c>
      <c r="L12" s="375">
        <v>6.046E-2</v>
      </c>
      <c r="M12" s="124"/>
      <c r="N12" s="115"/>
    </row>
    <row r="13" spans="1:26" ht="38.25">
      <c r="A13" s="114"/>
      <c r="B13" s="1092" t="s">
        <v>41</v>
      </c>
      <c r="C13" s="48" t="s">
        <v>250</v>
      </c>
      <c r="D13" s="698" t="s">
        <v>1053</v>
      </c>
      <c r="E13" s="126">
        <f t="shared" ref="E13:E22" si="2">IF(MID(C13,3,1)="C",B_W_vs_Col*Ave_P_P_U_P_M*(IF(LEFT(C13,1)="P",1,IF(LEFT(C13,1)="S",6,IF(LEFT(C13,1)="M",20,30)))),Ave_P_P_U_P_M*(IF(LEFT(C13,1)="P",1,IF(LEFT(C13,1)="S",6,IF(LEFT(C13,1)="M",20,30)))))</f>
        <v>6000</v>
      </c>
      <c r="F13" s="126">
        <f t="shared" si="1"/>
        <v>2000</v>
      </c>
      <c r="G13" s="348">
        <v>1183.57</v>
      </c>
      <c r="H13" s="121"/>
      <c r="I13" s="122"/>
      <c r="J13" s="348">
        <v>296.85000000000002</v>
      </c>
      <c r="K13" s="353">
        <v>1.2160000000000001E-2</v>
      </c>
      <c r="L13" s="376">
        <v>7.1199999999999999E-2</v>
      </c>
      <c r="M13" s="124"/>
      <c r="N13" s="115"/>
    </row>
    <row r="14" spans="1:26" ht="27" customHeight="1">
      <c r="A14" s="114"/>
      <c r="B14" s="1092"/>
      <c r="C14" s="48" t="s">
        <v>254</v>
      </c>
      <c r="D14" s="698" t="s">
        <v>1168</v>
      </c>
      <c r="E14" s="126">
        <f t="shared" si="2"/>
        <v>8000</v>
      </c>
      <c r="F14" s="126" t="str">
        <f t="shared" si="1"/>
        <v>-</v>
      </c>
      <c r="G14" s="348">
        <v>1439.65</v>
      </c>
      <c r="H14" s="121"/>
      <c r="I14" s="348" t="s">
        <v>787</v>
      </c>
      <c r="J14" s="348">
        <v>171.28</v>
      </c>
      <c r="K14" s="353">
        <v>1.1350000000000001E-2</v>
      </c>
      <c r="L14" s="124"/>
      <c r="M14" s="124"/>
      <c r="N14" s="115"/>
    </row>
    <row r="15" spans="1:26" ht="27" customHeight="1">
      <c r="A15" s="114"/>
      <c r="B15" s="1092"/>
      <c r="C15" s="48" t="s">
        <v>258</v>
      </c>
      <c r="D15" s="698" t="s">
        <v>1002</v>
      </c>
      <c r="E15" s="126">
        <f t="shared" si="2"/>
        <v>8000</v>
      </c>
      <c r="F15" s="126" t="str">
        <f t="shared" si="1"/>
        <v>-</v>
      </c>
      <c r="G15" s="348">
        <v>3867.58</v>
      </c>
      <c r="H15" s="348">
        <v>500.56</v>
      </c>
      <c r="I15" s="348">
        <v>521.70000000000005</v>
      </c>
      <c r="J15" s="348">
        <v>171.28</v>
      </c>
      <c r="K15" s="353">
        <v>7.0699999999999999E-3</v>
      </c>
      <c r="L15" s="124"/>
      <c r="M15" s="124"/>
      <c r="N15" s="115"/>
    </row>
    <row r="16" spans="1:26" ht="27" customHeight="1">
      <c r="A16" s="114"/>
      <c r="B16" s="1092"/>
      <c r="C16" s="48" t="s">
        <v>263</v>
      </c>
      <c r="D16" s="698" t="s">
        <v>970</v>
      </c>
      <c r="E16" s="126">
        <f t="shared" si="2"/>
        <v>6000</v>
      </c>
      <c r="F16" s="126">
        <f t="shared" si="1"/>
        <v>2000</v>
      </c>
      <c r="G16" s="348">
        <v>2558.6799999999998</v>
      </c>
      <c r="H16" s="127"/>
      <c r="I16" s="348" t="s">
        <v>787</v>
      </c>
      <c r="J16" s="348">
        <v>171.28</v>
      </c>
      <c r="K16" s="353">
        <v>1.392E-2</v>
      </c>
      <c r="L16" s="376">
        <v>6.6299999999999998E-2</v>
      </c>
      <c r="M16" s="124"/>
      <c r="N16" s="115"/>
    </row>
    <row r="17" spans="1:15" ht="25.5">
      <c r="A17" s="114"/>
      <c r="B17" s="1092"/>
      <c r="C17" s="48" t="s">
        <v>266</v>
      </c>
      <c r="D17" s="698" t="s">
        <v>1147</v>
      </c>
      <c r="E17" s="126">
        <f t="shared" si="2"/>
        <v>6000</v>
      </c>
      <c r="F17" s="126">
        <f t="shared" si="1"/>
        <v>2000</v>
      </c>
      <c r="G17" s="348">
        <v>3817.86</v>
      </c>
      <c r="H17" s="348">
        <v>500.56</v>
      </c>
      <c r="I17" s="348">
        <v>321.56</v>
      </c>
      <c r="J17" s="348">
        <v>171.28</v>
      </c>
      <c r="K17" s="353">
        <v>4.8599999999999997E-3</v>
      </c>
      <c r="L17" s="376">
        <v>3.5880000000000002E-2</v>
      </c>
      <c r="M17" s="124"/>
      <c r="N17" s="115"/>
    </row>
    <row r="18" spans="1:15" ht="51">
      <c r="A18" s="114"/>
      <c r="B18" s="1092" t="s">
        <v>42</v>
      </c>
      <c r="C18" s="49" t="s">
        <v>271</v>
      </c>
      <c r="D18" s="699" t="s">
        <v>1054</v>
      </c>
      <c r="E18" s="128">
        <f t="shared" si="2"/>
        <v>12000</v>
      </c>
      <c r="F18" s="128" t="str">
        <f t="shared" si="1"/>
        <v>-</v>
      </c>
      <c r="G18" s="349">
        <v>1665.53</v>
      </c>
      <c r="H18" s="127"/>
      <c r="I18" s="127"/>
      <c r="J18" s="349">
        <v>497.73</v>
      </c>
      <c r="K18" s="354">
        <v>1.2449999999999999E-2</v>
      </c>
      <c r="L18" s="129"/>
      <c r="M18" s="124"/>
      <c r="N18" s="115"/>
    </row>
    <row r="19" spans="1:15" ht="27" customHeight="1">
      <c r="A19" s="114"/>
      <c r="B19" s="1092"/>
      <c r="C19" s="49" t="s">
        <v>275</v>
      </c>
      <c r="D19" s="699" t="s">
        <v>971</v>
      </c>
      <c r="E19" s="128">
        <f t="shared" si="2"/>
        <v>12000</v>
      </c>
      <c r="F19" s="128" t="str">
        <f t="shared" si="1"/>
        <v>-</v>
      </c>
      <c r="G19" s="349">
        <v>2983.56</v>
      </c>
      <c r="H19" s="349" t="s">
        <v>787</v>
      </c>
      <c r="I19" s="349" t="s">
        <v>787</v>
      </c>
      <c r="J19" s="349">
        <v>171.28</v>
      </c>
      <c r="K19" s="354">
        <v>8.7399999999999995E-3</v>
      </c>
      <c r="L19" s="129"/>
      <c r="M19" s="124"/>
      <c r="N19" s="115"/>
    </row>
    <row r="20" spans="1:15" ht="27" customHeight="1">
      <c r="A20" s="114"/>
      <c r="B20" s="1092"/>
      <c r="C20" s="49" t="s">
        <v>279</v>
      </c>
      <c r="D20" s="699" t="s">
        <v>1004</v>
      </c>
      <c r="E20" s="128">
        <f t="shared" si="2"/>
        <v>12000</v>
      </c>
      <c r="F20" s="128" t="str">
        <f t="shared" si="1"/>
        <v>-</v>
      </c>
      <c r="G20" s="349">
        <v>5406.54</v>
      </c>
      <c r="H20" s="349">
        <v>500.56</v>
      </c>
      <c r="I20" s="349">
        <v>521.70000000000005</v>
      </c>
      <c r="J20" s="349">
        <v>171.28</v>
      </c>
      <c r="K20" s="354">
        <v>1.017E-2</v>
      </c>
      <c r="L20" s="129"/>
      <c r="M20" s="124"/>
      <c r="N20" s="115"/>
    </row>
    <row r="21" spans="1:15" ht="27" customHeight="1">
      <c r="A21" s="114"/>
      <c r="B21" s="1092"/>
      <c r="C21" s="49" t="s">
        <v>283</v>
      </c>
      <c r="D21" s="699" t="s">
        <v>1003</v>
      </c>
      <c r="E21" s="128">
        <f t="shared" si="2"/>
        <v>9000</v>
      </c>
      <c r="F21" s="128">
        <f t="shared" si="1"/>
        <v>3000</v>
      </c>
      <c r="G21" s="349">
        <v>4021.98</v>
      </c>
      <c r="H21" s="349">
        <v>500.56</v>
      </c>
      <c r="I21" s="349" t="s">
        <v>787</v>
      </c>
      <c r="J21" s="349">
        <v>171.28</v>
      </c>
      <c r="K21" s="354">
        <v>1.4619999999999999E-2</v>
      </c>
      <c r="L21" s="377">
        <v>7.732E-2</v>
      </c>
      <c r="M21" s="124"/>
      <c r="N21" s="115"/>
    </row>
    <row r="22" spans="1:15" ht="27" customHeight="1">
      <c r="A22" s="114"/>
      <c r="B22" s="893"/>
      <c r="C22" s="49" t="s">
        <v>287</v>
      </c>
      <c r="D22" s="408" t="s">
        <v>1192</v>
      </c>
      <c r="E22" s="130">
        <f t="shared" si="2"/>
        <v>9000</v>
      </c>
      <c r="F22" s="130">
        <f t="shared" si="1"/>
        <v>3000</v>
      </c>
      <c r="G22" s="350">
        <v>8509.93</v>
      </c>
      <c r="H22" s="349">
        <v>681.2</v>
      </c>
      <c r="I22" s="349">
        <v>321.56</v>
      </c>
      <c r="J22" s="349">
        <v>171.28</v>
      </c>
      <c r="K22" s="355">
        <v>7.4099999999999999E-3</v>
      </c>
      <c r="L22" s="377">
        <v>4.7199999999999999E-2</v>
      </c>
      <c r="M22" s="124"/>
      <c r="N22" s="115"/>
    </row>
    <row r="23" spans="1:15" ht="4.5" customHeight="1">
      <c r="A23" s="114"/>
      <c r="B23" s="131"/>
      <c r="C23" s="131"/>
      <c r="D23" s="131"/>
      <c r="E23" s="131"/>
      <c r="F23" s="131"/>
      <c r="G23" s="131"/>
      <c r="H23" s="131"/>
      <c r="I23" s="131"/>
      <c r="J23" s="131"/>
      <c r="K23" s="131"/>
      <c r="L23" s="131"/>
      <c r="M23" s="131"/>
      <c r="N23" s="115"/>
    </row>
    <row r="24" spans="1:15" ht="18" customHeight="1">
      <c r="A24" s="208"/>
      <c r="B24" s="132" t="s">
        <v>31</v>
      </c>
      <c r="C24" s="1126" t="s">
        <v>31</v>
      </c>
      <c r="D24" s="1127"/>
      <c r="E24" s="1127"/>
      <c r="F24" s="1127"/>
      <c r="G24" s="1127"/>
      <c r="H24" s="1127"/>
      <c r="I24" s="1127"/>
      <c r="J24" s="1127"/>
      <c r="K24" s="1127"/>
      <c r="L24" s="1127"/>
      <c r="M24" s="157"/>
      <c r="N24" s="209"/>
    </row>
    <row r="25" spans="1:15" ht="16.5" customHeight="1">
      <c r="A25" s="210"/>
      <c r="B25" s="153"/>
      <c r="C25" s="153"/>
      <c r="D25" s="153"/>
      <c r="E25" s="153"/>
      <c r="F25" s="153"/>
      <c r="G25" s="153"/>
      <c r="H25" s="153"/>
      <c r="I25" s="153"/>
      <c r="J25" s="153"/>
      <c r="K25" s="153"/>
      <c r="L25" s="153"/>
      <c r="M25" s="211"/>
      <c r="N25" s="210"/>
      <c r="O25" t="s">
        <v>31</v>
      </c>
    </row>
    <row r="26" spans="1:15" ht="13.5" customHeight="1">
      <c r="A26" s="210"/>
      <c r="B26" s="207" t="s">
        <v>31</v>
      </c>
      <c r="C26" s="1128" t="s">
        <v>31</v>
      </c>
      <c r="D26" s="1128"/>
      <c r="E26" s="1128"/>
      <c r="F26" s="1128"/>
      <c r="G26" s="1128"/>
      <c r="H26" s="1128"/>
      <c r="I26" s="1128"/>
      <c r="J26" s="1128"/>
      <c r="K26" s="1128"/>
      <c r="L26" s="1128"/>
      <c r="M26" s="212"/>
      <c r="N26" s="210"/>
    </row>
    <row r="27" spans="1:15">
      <c r="A27" s="210"/>
      <c r="B27" s="207" t="s">
        <v>31</v>
      </c>
      <c r="C27" s="1128" t="s">
        <v>31</v>
      </c>
      <c r="D27" s="1128"/>
      <c r="E27" s="1128"/>
      <c r="F27" s="1128"/>
      <c r="G27" s="1128"/>
      <c r="H27" s="1128"/>
      <c r="I27" s="1128"/>
      <c r="J27" s="1128"/>
      <c r="K27" s="1128"/>
      <c r="L27" s="1128"/>
      <c r="M27" s="153"/>
      <c r="N27" s="153"/>
    </row>
    <row r="28" spans="1:15">
      <c r="D28" s="134" t="s">
        <v>31</v>
      </c>
      <c r="G28" s="135" t="s">
        <v>31</v>
      </c>
      <c r="H28" s="135" t="s">
        <v>31</v>
      </c>
      <c r="I28" s="135" t="s">
        <v>31</v>
      </c>
      <c r="J28" s="135" t="s">
        <v>61</v>
      </c>
      <c r="K28" s="136" t="s">
        <v>61</v>
      </c>
      <c r="L28" s="136" t="s">
        <v>31</v>
      </c>
    </row>
  </sheetData>
  <mergeCells count="26">
    <mergeCell ref="B2:G2"/>
    <mergeCell ref="H2:L2"/>
    <mergeCell ref="C24:L24"/>
    <mergeCell ref="C26:L26"/>
    <mergeCell ref="C27:L27"/>
    <mergeCell ref="B13:B17"/>
    <mergeCell ref="B18:B22"/>
    <mergeCell ref="B3:D4"/>
    <mergeCell ref="E3:F4"/>
    <mergeCell ref="G3:M3"/>
    <mergeCell ref="H4:J4"/>
    <mergeCell ref="K4:L4"/>
    <mergeCell ref="M4:M5"/>
    <mergeCell ref="B6:B8"/>
    <mergeCell ref="B9:B12"/>
    <mergeCell ref="I9:I10"/>
    <mergeCell ref="R10:Y10"/>
    <mergeCell ref="R11:Y11"/>
    <mergeCell ref="Y3:Y4"/>
    <mergeCell ref="Q2:V2"/>
    <mergeCell ref="W2:Y2"/>
    <mergeCell ref="Q3:T3"/>
    <mergeCell ref="U3:U4"/>
    <mergeCell ref="V3:V4"/>
    <mergeCell ref="W3:W4"/>
    <mergeCell ref="X3:X4"/>
  </mergeCells>
  <conditionalFormatting sqref="B3">
    <cfRule type="cellIs" dxfId="179" priority="600" operator="equal">
      <formula>Dev_PL1</formula>
    </cfRule>
    <cfRule type="cellIs" dxfId="178" priority="599" operator="equal">
      <formula>qweqweqw</formula>
    </cfRule>
    <cfRule type="cellIs" dxfId="177" priority="598" operator="equal">
      <formula>Dev_PL3</formula>
    </cfRule>
    <cfRule type="cellIs" dxfId="176" priority="597" operator="equal">
      <formula>Dev_PL4</formula>
    </cfRule>
    <cfRule type="cellIs" dxfId="175" priority="596" operator="equal">
      <formula>Dev_PL5</formula>
    </cfRule>
  </conditionalFormatting>
  <conditionalFormatting sqref="B5">
    <cfRule type="cellIs" dxfId="174" priority="591" operator="equal">
      <formula>Dev_PL5</formula>
    </cfRule>
    <cfRule type="cellIs" dxfId="173" priority="595" operator="equal">
      <formula>Dev_PL1</formula>
    </cfRule>
    <cfRule type="cellIs" dxfId="172" priority="594" operator="equal">
      <formula>qweqweqw</formula>
    </cfRule>
    <cfRule type="cellIs" dxfId="171" priority="593" operator="equal">
      <formula>Dev_PL3</formula>
    </cfRule>
    <cfRule type="cellIs" dxfId="170" priority="592" operator="equal">
      <formula>Dev_PL4</formula>
    </cfRule>
  </conditionalFormatting>
  <conditionalFormatting sqref="C6:G22">
    <cfRule type="cellIs" dxfId="169" priority="2" operator="equal">
      <formula>Dev_PL4</formula>
    </cfRule>
    <cfRule type="cellIs" dxfId="168" priority="3" operator="equal">
      <formula>Dev_PL3</formula>
    </cfRule>
    <cfRule type="cellIs" dxfId="167" priority="4" operator="equal">
      <formula>qweqweqw</formula>
    </cfRule>
    <cfRule type="cellIs" dxfId="166" priority="5" operator="equal">
      <formula>Dev_PL1</formula>
    </cfRule>
    <cfRule type="cellIs" dxfId="165" priority="1" operator="equal">
      <formula>Dev_PL5</formula>
    </cfRule>
  </conditionalFormatting>
  <conditionalFormatting sqref="I7:I8 L8">
    <cfRule type="cellIs" dxfId="164" priority="192" operator="equal">
      <formula>Dev_PL4</formula>
    </cfRule>
    <cfRule type="cellIs" dxfId="163" priority="193" operator="equal">
      <formula>Dev_PL3</formula>
    </cfRule>
    <cfRule type="cellIs" dxfId="162" priority="194" operator="equal">
      <formula>qweqweqw</formula>
    </cfRule>
    <cfRule type="cellIs" dxfId="161" priority="195" operator="equal">
      <formula>Dev_PL1</formula>
    </cfRule>
    <cfRule type="cellIs" dxfId="160" priority="191" operator="equal">
      <formula>Dev_PL5</formula>
    </cfRule>
  </conditionalFormatting>
  <conditionalFormatting sqref="I11:I12">
    <cfRule type="cellIs" dxfId="159" priority="185" operator="equal">
      <formula>Dev_PL1</formula>
    </cfRule>
    <cfRule type="cellIs" dxfId="158" priority="184" operator="equal">
      <formula>qweqweqw</formula>
    </cfRule>
    <cfRule type="cellIs" dxfId="157" priority="183" operator="equal">
      <formula>Dev_PL3</formula>
    </cfRule>
    <cfRule type="cellIs" dxfId="156" priority="182" operator="equal">
      <formula>Dev_PL4</formula>
    </cfRule>
    <cfRule type="cellIs" dxfId="155" priority="181" operator="equal">
      <formula>Dev_PL5</formula>
    </cfRule>
  </conditionalFormatting>
  <conditionalFormatting sqref="J9:J22 H19:I22 L21:L22">
    <cfRule type="cellIs" dxfId="154" priority="166" operator="equal">
      <formula>Dev_PL5</formula>
    </cfRule>
    <cfRule type="cellIs" dxfId="153" priority="167" operator="equal">
      <formula>Dev_PL4</formula>
    </cfRule>
    <cfRule type="cellIs" dxfId="152" priority="168" operator="equal">
      <formula>Dev_PL3</formula>
    </cfRule>
    <cfRule type="cellIs" dxfId="151" priority="169" operator="equal">
      <formula>qweqweqw</formula>
    </cfRule>
    <cfRule type="cellIs" dxfId="150" priority="170" operator="equal">
      <formula>Dev_PL1</formula>
    </cfRule>
  </conditionalFormatting>
  <conditionalFormatting sqref="K6:K22">
    <cfRule type="cellIs" dxfId="149" priority="196" operator="equal">
      <formula>Dev_PL5</formula>
    </cfRule>
    <cfRule type="cellIs" dxfId="148" priority="197" operator="equal">
      <formula>Dev_PL4</formula>
    </cfRule>
    <cfRule type="cellIs" dxfId="147" priority="198" operator="equal">
      <formula>Dev_PL3</formula>
    </cfRule>
    <cfRule type="cellIs" dxfId="146" priority="199" operator="equal">
      <formula>qweqweqw</formula>
    </cfRule>
    <cfRule type="cellIs" dxfId="145" priority="200" operator="equal">
      <formula>Dev_PL1</formula>
    </cfRule>
  </conditionalFormatting>
  <conditionalFormatting sqref="L10:L13 I14:I17 H15 L16:L17 H17">
    <cfRule type="cellIs" dxfId="144" priority="176" operator="equal">
      <formula>Dev_PL5</formula>
    </cfRule>
    <cfRule type="cellIs" dxfId="143" priority="180" operator="equal">
      <formula>Dev_PL1</formula>
    </cfRule>
    <cfRule type="cellIs" dxfId="142" priority="179" operator="equal">
      <formula>qweqweqw</formula>
    </cfRule>
    <cfRule type="cellIs" dxfId="141" priority="178" operator="equal">
      <formula>Dev_PL3</formula>
    </cfRule>
    <cfRule type="cellIs" dxfId="140" priority="177" operator="equal">
      <formula>Dev_PL4</formula>
    </cfRule>
  </conditionalFormatting>
  <pageMargins left="0.7" right="0.7" top="0.75" bottom="0.75" header="0.3" footer="0.3"/>
  <pageSetup paperSize="5" orientation="landscape" horizontalDpi="4294967292" verticalDpi="4294967292" r:id="rId1"/>
  <headerFooter>
    <oddHeader>&amp;C&amp;"Calibri,Regular"&amp;K000000Ricoh  
&amp;A&amp;R&amp;"Calibri"&amp;12&amp;K000000 Unclassified | Non classifié&amp;1#_x000D_&amp;"Calibri"&amp;11&amp;K000000
&amp;F</oddHeader>
    <oddFooter>&amp;L&amp;"Calibri,Regular"&amp;K000000&amp;F&amp;C&amp;"Calibri,Regular"&amp;K000000&amp;P of &amp;N&amp;R&amp;"Calibri,Regular"&amp;K000000 &amp;A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4"/>
  <sheetViews>
    <sheetView showGridLines="0" showZeros="0" view="pageLayout" topLeftCell="A4" zoomScaleNormal="100" workbookViewId="0">
      <selection activeCell="D18" sqref="D18"/>
    </sheetView>
  </sheetViews>
  <sheetFormatPr defaultColWidth="8.85546875" defaultRowHeight="15"/>
  <cols>
    <col min="1" max="1" width="1.7109375" customWidth="1"/>
    <col min="2" max="2" width="14.28515625" customWidth="1"/>
    <col min="3" max="3" width="12.85546875" customWidth="1"/>
    <col min="4" max="4" width="40" customWidth="1"/>
    <col min="5" max="9" width="12.85546875" customWidth="1"/>
    <col min="10" max="10" width="2.28515625" customWidth="1"/>
    <col min="11" max="11" width="14.140625" customWidth="1"/>
    <col min="12" max="12" width="2" customWidth="1"/>
    <col min="13" max="13" width="16.140625" customWidth="1"/>
    <col min="14" max="14" width="15.28515625" customWidth="1"/>
    <col min="15" max="15" width="49.42578125" customWidth="1"/>
    <col min="16" max="16" width="23.28515625" customWidth="1"/>
    <col min="17" max="17" width="20.7109375" customWidth="1"/>
    <col min="18" max="18" width="2.85546875" customWidth="1"/>
  </cols>
  <sheetData>
    <row r="1" spans="1:18" ht="6" customHeight="1">
      <c r="A1" s="137"/>
      <c r="B1" s="1114"/>
      <c r="C1" s="1115"/>
      <c r="D1" s="1115"/>
      <c r="E1" s="1115"/>
      <c r="F1" s="1115"/>
      <c r="G1" s="1115"/>
      <c r="H1" s="1115"/>
      <c r="I1" s="1115"/>
      <c r="J1" s="1115"/>
      <c r="L1" s="137"/>
      <c r="M1" s="137"/>
      <c r="N1" s="137"/>
      <c r="O1" s="137"/>
      <c r="P1" s="137"/>
      <c r="Q1" s="137"/>
      <c r="R1" s="137"/>
    </row>
    <row r="2" spans="1:18" s="19" customFormat="1" ht="22.5" customHeight="1">
      <c r="A2" s="137"/>
      <c r="B2" s="1129" t="s">
        <v>710</v>
      </c>
      <c r="C2" s="1130"/>
      <c r="D2" s="1130"/>
      <c r="E2" s="1130" t="str">
        <f>'Introduction '!B3</f>
        <v>Quarter 30 - Period: 07.01.26 - 09.30.26</v>
      </c>
      <c r="F2" s="1130"/>
      <c r="G2" s="1130"/>
      <c r="H2" s="1130"/>
      <c r="I2" s="1131"/>
      <c r="J2" s="137"/>
      <c r="K2"/>
      <c r="L2" s="137"/>
      <c r="M2" s="903" t="s">
        <v>711</v>
      </c>
      <c r="N2" s="904"/>
      <c r="O2" s="904"/>
      <c r="P2" s="1113" t="str">
        <f>E2</f>
        <v>Quarter 30 - Period: 07.01.26 - 09.30.26</v>
      </c>
      <c r="Q2" s="905"/>
      <c r="R2" s="138" t="s">
        <v>31</v>
      </c>
    </row>
    <row r="3" spans="1:18" ht="35.25" customHeight="1">
      <c r="A3" s="137"/>
      <c r="B3" s="1116" t="s">
        <v>85</v>
      </c>
      <c r="C3" s="1117"/>
      <c r="D3" s="1118"/>
      <c r="E3" s="1119" t="s">
        <v>86</v>
      </c>
      <c r="F3" s="1120"/>
      <c r="G3" s="1120"/>
      <c r="H3" s="1120"/>
      <c r="I3" s="1121"/>
      <c r="J3" s="137"/>
      <c r="L3" s="137"/>
      <c r="M3" s="117" t="s">
        <v>87</v>
      </c>
      <c r="N3" s="117" t="s">
        <v>0</v>
      </c>
      <c r="O3" s="117" t="s">
        <v>78</v>
      </c>
      <c r="P3" s="139" t="s">
        <v>126</v>
      </c>
      <c r="Q3" s="139" t="s">
        <v>89</v>
      </c>
      <c r="R3" s="138"/>
    </row>
    <row r="4" spans="1:18" ht="27" customHeight="1">
      <c r="A4" s="137"/>
      <c r="B4" s="69" t="s">
        <v>76</v>
      </c>
      <c r="C4" s="140" t="s">
        <v>0</v>
      </c>
      <c r="D4" s="140" t="s">
        <v>78</v>
      </c>
      <c r="E4" s="140" t="s">
        <v>0</v>
      </c>
      <c r="F4" s="140" t="s">
        <v>90</v>
      </c>
      <c r="G4" s="68" t="s">
        <v>91</v>
      </c>
      <c r="H4" s="140" t="s">
        <v>92</v>
      </c>
      <c r="I4" s="68" t="s">
        <v>93</v>
      </c>
      <c r="J4" s="137"/>
      <c r="L4" s="137"/>
      <c r="M4" s="141" t="s">
        <v>46</v>
      </c>
      <c r="N4" s="141" t="s">
        <v>94</v>
      </c>
      <c r="O4" s="695" t="str">
        <f>'14 RI NMSO Print Scan Cat Price'!S5</f>
        <v>Ricoh fi-8270 w/PaperStream IP and PaperStream Capture SKU: 120PA03810B555G</v>
      </c>
      <c r="P4" s="142">
        <f>('14 RI NMSO Print Scan Cat Price'!T5/'14 RI NMSO Print Scan Cat Price'!Y5)*5*'14 RI NMSO Print Scan Cat Price'!W5</f>
        <v>25.1875</v>
      </c>
      <c r="Q4" s="142">
        <f>'14 RI NMSO Print Scan Cat Price'!U5+'14 RI NMSO Print Scan Cat Price'!V5+P4</f>
        <v>907.1875</v>
      </c>
      <c r="R4" s="138"/>
    </row>
    <row r="5" spans="1:18" ht="27" customHeight="1">
      <c r="A5" s="137"/>
      <c r="B5" s="1092" t="s">
        <v>95</v>
      </c>
      <c r="C5" s="46" t="s">
        <v>222</v>
      </c>
      <c r="D5" s="404" t="str">
        <f>'14 RI NMSO Print Scan Cat Price'!D6</f>
        <v>Ricoh SP 3710DN (SKU 740408272)</v>
      </c>
      <c r="E5" s="46" t="s">
        <v>222</v>
      </c>
      <c r="F5" s="66">
        <f>'14 RI NMSO Print Scan Cat Price'!G6+'14 RI NMSO Print Scan Cat Price'!J6</f>
        <v>570.33000000000004</v>
      </c>
      <c r="G5" s="66">
        <f>('14 RI NMSO Print Scan Cat Price'!$E6*'14 RI NMSO Print Scan Cat Price'!$K6+IF('14 RI NMSO Print Scan Cat Price'!$F6="-",0,'14 RI NMSO Print Scan Cat Price'!$F6*'14 RI NMSO Print Scan Cat Price'!$L6))*60+$F5</f>
        <v>1026.57</v>
      </c>
      <c r="H5" s="143">
        <f>SUM('14 RI NMSO Print Scan Cat Price'!G6:J6)*(1+'14 RI NMSO Print Scan Cat Price'!M6)</f>
        <v>570.33000000000004</v>
      </c>
      <c r="I5" s="66">
        <f>('14 RI NMSO Print Scan Cat Price'!$E6*'14 RI NMSO Print Scan Cat Price'!$K6+IF('14 RI NMSO Print Scan Cat Price'!$F6="-",0,'14 RI NMSO Print Scan Cat Price'!$F6*'14 RI NMSO Print Scan Cat Price'!$L6))*60+$H5</f>
        <v>1026.57</v>
      </c>
      <c r="J5" s="137"/>
      <c r="L5" s="137"/>
      <c r="M5" s="144" t="s">
        <v>47</v>
      </c>
      <c r="N5" s="144" t="s">
        <v>96</v>
      </c>
      <c r="O5" s="566" t="str">
        <f>'14 RI NMSO Print Scan Cat Price'!S6</f>
        <v>Ricoh fi-8040 w/PaperStream IP and PaperStream Capture SKU: 120PA03836B005F</v>
      </c>
      <c r="P5" s="145">
        <f>('14 RI NMSO Print Scan Cat Price'!T6/'14 RI NMSO Print Scan Cat Price'!Y6)*5*'14 RI NMSO Print Scan Cat Price'!W6</f>
        <v>63.375</v>
      </c>
      <c r="Q5" s="145">
        <f>'14 RI NMSO Print Scan Cat Price'!U6+'14 RI NMSO Print Scan Cat Price'!V6+P5</f>
        <v>639.375</v>
      </c>
      <c r="R5" s="138"/>
    </row>
    <row r="6" spans="1:18" ht="27" customHeight="1">
      <c r="A6" s="137"/>
      <c r="B6" s="1092"/>
      <c r="C6" s="46" t="s">
        <v>226</v>
      </c>
      <c r="D6" s="404" t="str">
        <f>'14 RI NMSO Print Scan Cat Price'!D7</f>
        <v>Ricoh IM 370F (240418227)</v>
      </c>
      <c r="E6" s="46" t="s">
        <v>226</v>
      </c>
      <c r="F6" s="66">
        <f>'14 RI NMSO Print Scan Cat Price'!G7+'14 RI NMSO Print Scan Cat Price'!J7</f>
        <v>857.27</v>
      </c>
      <c r="G6" s="66">
        <f>('14 RI NMSO Print Scan Cat Price'!$E7*'14 RI NMSO Print Scan Cat Price'!$K7+IF('14 RI NMSO Print Scan Cat Price'!$F7="-",0,'14 RI NMSO Print Scan Cat Price'!$F7*'14 RI NMSO Print Scan Cat Price'!$L7))*60+$F6</f>
        <v>1321.4299999999998</v>
      </c>
      <c r="H6" s="143">
        <f>SUM('14 RI NMSO Print Scan Cat Price'!G7:J7)*(1+'14 RI NMSO Print Scan Cat Price'!M7)</f>
        <v>857.27</v>
      </c>
      <c r="I6" s="66">
        <f>('14 RI NMSO Print Scan Cat Price'!$E7*'14 RI NMSO Print Scan Cat Price'!$K7+IF('14 RI NMSO Print Scan Cat Price'!$F7="-",0,'14 RI NMSO Print Scan Cat Price'!$F7*'14 RI NMSO Print Scan Cat Price'!$L7))*60+$H6</f>
        <v>1321.4299999999998</v>
      </c>
      <c r="J6" s="137"/>
      <c r="L6" s="137"/>
      <c r="M6" s="146" t="s">
        <v>48</v>
      </c>
      <c r="N6" s="146" t="s">
        <v>97</v>
      </c>
      <c r="O6" s="565" t="str">
        <f>'14 RI NMSO Print Scan Cat Price'!S7</f>
        <v>Ricoh fi-7600 w/PaperStream IP and PaperStream Capture SKU 120PA03740B505G</v>
      </c>
      <c r="P6" s="147">
        <f>('14 RI NMSO Print Scan Cat Price'!T7/'14 RI NMSO Print Scan Cat Price'!Y7)*5*'14 RI NMSO Print Scan Cat Price'!W7</f>
        <v>424.125</v>
      </c>
      <c r="Q6" s="147">
        <f>'14 RI NMSO Print Scan Cat Price'!U7+'14 RI NMSO Print Scan Cat Price'!V7+P6</f>
        <v>3772.125</v>
      </c>
      <c r="R6" s="138"/>
    </row>
    <row r="7" spans="1:18" ht="27" customHeight="1">
      <c r="A7" s="137"/>
      <c r="B7" s="1092"/>
      <c r="C7" s="46" t="s">
        <v>229</v>
      </c>
      <c r="D7" s="405" t="str">
        <f>'14 RI NMSO Print Scan Cat Price'!D8</f>
        <v>Ricoh IM C320F (SKU 240423620)</v>
      </c>
      <c r="E7" s="46" t="s">
        <v>229</v>
      </c>
      <c r="F7" s="66">
        <f>'14 RI NMSO Print Scan Cat Price'!G8+'14 RI NMSO Print Scan Cat Price'!J8</f>
        <v>1571.43</v>
      </c>
      <c r="G7" s="66">
        <f>('14 RI NMSO Print Scan Cat Price'!$E8*'14 RI NMSO Print Scan Cat Price'!$K8+IF('14 RI NMSO Print Scan Cat Price'!$F8="-",0,'14 RI NMSO Print Scan Cat Price'!$F8*'14 RI NMSO Print Scan Cat Price'!$L8))*60+$F7</f>
        <v>2164.8900000000003</v>
      </c>
      <c r="H7" s="143">
        <f>SUM('14 RI NMSO Print Scan Cat Price'!G8:J8)*(1+'14 RI NMSO Print Scan Cat Price'!M8)</f>
        <v>1571.43</v>
      </c>
      <c r="I7" s="66">
        <f>('14 RI NMSO Print Scan Cat Price'!$E8*'14 RI NMSO Print Scan Cat Price'!$K8+IF('14 RI NMSO Print Scan Cat Price'!$F8="-",0,'14 RI NMSO Print Scan Cat Price'!$F8*'14 RI NMSO Print Scan Cat Price'!$L8))*60+$H7</f>
        <v>2164.8900000000003</v>
      </c>
      <c r="J7" s="137"/>
      <c r="L7" s="137"/>
      <c r="M7" s="148" t="s">
        <v>98</v>
      </c>
      <c r="N7" s="148" t="s">
        <v>99</v>
      </c>
      <c r="O7" s="696" t="str">
        <f>'14 RI NMSO Print Scan Cat Price'!S8</f>
        <v>Ricoh fi-8820 w/PaperStream IP and PaperStream Capture SKU 120PA03830B305F</v>
      </c>
      <c r="P7" s="149">
        <f>('14 RI NMSO Print Scan Cat Price'!T8/'14 RI NMSO Print Scan Cat Price'!Y8)*5*'14 RI NMSO Print Scan Cat Price'!W8</f>
        <v>297.14285714285717</v>
      </c>
      <c r="Q7" s="149">
        <f>'14 RI NMSO Print Scan Cat Price'!U8+'14 RI NMSO Print Scan Cat Price'!V8+P7</f>
        <v>3651.1428571428573</v>
      </c>
      <c r="R7" s="138"/>
    </row>
    <row r="8" spans="1:18" ht="27" customHeight="1">
      <c r="A8" s="137"/>
      <c r="B8" s="1110" t="s">
        <v>100</v>
      </c>
      <c r="C8" s="47" t="s">
        <v>232</v>
      </c>
      <c r="D8" s="406" t="str">
        <f>'14 RI NMSO Print Scan Cat Price'!D9</f>
        <v>Ricoh P502 (SKU 74018494, Paper Feed Unit PB1110 SKU 241418080, Hard Disk Drive Option Type P18 SKU 741418438</v>
      </c>
      <c r="E8" s="47" t="s">
        <v>232</v>
      </c>
      <c r="F8" s="63">
        <f>'14 RI NMSO Print Scan Cat Price'!G9+'14 RI NMSO Print Scan Cat Price'!J9</f>
        <v>1259.2</v>
      </c>
      <c r="G8" s="63">
        <f>('14 RI NMSO Print Scan Cat Price'!$E9*'14 RI NMSO Print Scan Cat Price'!$K9+IF('14 RI NMSO Print Scan Cat Price'!$F9="-",0,'14 RI NMSO Print Scan Cat Price'!$F9*'14 RI NMSO Print Scan Cat Price'!$L9))*60+$F8</f>
        <v>2863.36</v>
      </c>
      <c r="H8" s="63">
        <f>SUM('14 RI NMSO Print Scan Cat Price'!G9:J9)*(1+'14 RI NMSO Print Scan Cat Price'!M9)</f>
        <v>1259.2</v>
      </c>
      <c r="I8" s="63">
        <f>('14 RI NMSO Print Scan Cat Price'!$E9*'14 RI NMSO Print Scan Cat Price'!$K9+IF('14 RI NMSO Print Scan Cat Price'!$F9="-",0,'14 RI NMSO Print Scan Cat Price'!$F9*'14 RI NMSO Print Scan Cat Price'!$L9))*60+$H8</f>
        <v>2863.36</v>
      </c>
      <c r="J8" s="137"/>
      <c r="L8" s="137"/>
      <c r="M8" s="150" t="s">
        <v>31</v>
      </c>
      <c r="N8" s="150" t="s">
        <v>31</v>
      </c>
      <c r="O8" s="150" t="s">
        <v>31</v>
      </c>
      <c r="P8" s="150" t="s">
        <v>31</v>
      </c>
      <c r="Q8" s="150" t="s">
        <v>31</v>
      </c>
      <c r="R8" s="151"/>
    </row>
    <row r="9" spans="1:18" ht="27" customHeight="1">
      <c r="A9" s="137"/>
      <c r="B9" s="1110"/>
      <c r="C9" s="47" t="s">
        <v>237</v>
      </c>
      <c r="D9" s="406" t="str">
        <f>'14 RI NMSO Print Scan Cat Price'!D10</f>
        <v>Ricoh IP C8500 (SKU 740434087, SDD Option Type P25)</v>
      </c>
      <c r="E9" s="47" t="s">
        <v>237</v>
      </c>
      <c r="F9" s="63">
        <f>'14 RI NMSO Print Scan Cat Price'!G10+'14 RI NMSO Print Scan Cat Price'!J10</f>
        <v>3432.9900000000002</v>
      </c>
      <c r="G9" s="63">
        <f>('14 RI NMSO Print Scan Cat Price'!$E10*'14 RI NMSO Print Scan Cat Price'!$K10+IF('14 RI NMSO Print Scan Cat Price'!$F10="-",0,'14 RI NMSO Print Scan Cat Price'!$F10*'14 RI NMSO Print Scan Cat Price'!$L10))*60+$F9</f>
        <v>8385.15</v>
      </c>
      <c r="H9" s="63">
        <f>SUM('14 RI NMSO Print Scan Cat Price'!G10:J10)*(1+'14 RI NMSO Print Scan Cat Price'!M10)</f>
        <v>3432.9900000000002</v>
      </c>
      <c r="I9" s="63">
        <f>('14 RI NMSO Print Scan Cat Price'!$E10*'14 RI NMSO Print Scan Cat Price'!$K10+IF('14 RI NMSO Print Scan Cat Price'!$F10="-",0,'14 RI NMSO Print Scan Cat Price'!$F10*'14 RI NMSO Print Scan Cat Price'!$L10))*60+$H9</f>
        <v>8385.15</v>
      </c>
      <c r="J9" s="137"/>
      <c r="L9" s="213"/>
      <c r="M9" s="214"/>
      <c r="N9" s="214"/>
      <c r="O9" s="214"/>
      <c r="P9" s="214"/>
      <c r="Q9" s="214"/>
      <c r="R9" s="152"/>
    </row>
    <row r="10" spans="1:18" ht="27" customHeight="1">
      <c r="A10" s="137"/>
      <c r="B10" s="1110"/>
      <c r="C10" s="47" t="s">
        <v>241</v>
      </c>
      <c r="D10" s="406" t="str">
        <f>'14 RI NMSO Print Scan Cat Price'!D11</f>
        <v>Ricoh IM C320F (SKU 240423620)</v>
      </c>
      <c r="E10" s="47" t="s">
        <v>241</v>
      </c>
      <c r="F10" s="63">
        <f>'14 RI NMSO Print Scan Cat Price'!G11+'14 RI NMSO Print Scan Cat Price'!J11</f>
        <v>1994.57</v>
      </c>
      <c r="G10" s="63">
        <f>('14 RI NMSO Print Scan Cat Price'!$E11*'14 RI NMSO Print Scan Cat Price'!$K11+IF('14 RI NMSO Print Scan Cat Price'!$F11="-",0,'14 RI NMSO Print Scan Cat Price'!$F11*'14 RI NMSO Print Scan Cat Price'!$L11))*60+$F10</f>
        <v>5547.05</v>
      </c>
      <c r="H10" s="63">
        <f>SUM('14 RI NMSO Print Scan Cat Price'!G11:J11)*(1+'14 RI NMSO Print Scan Cat Price'!M11)</f>
        <v>1994.57</v>
      </c>
      <c r="I10" s="63">
        <f>('14 RI NMSO Print Scan Cat Price'!$E11*'14 RI NMSO Print Scan Cat Price'!$K11+IF('14 RI NMSO Print Scan Cat Price'!$F11="-",0,'14 RI NMSO Print Scan Cat Price'!$F11*'14 RI NMSO Print Scan Cat Price'!$L11))*60+$H10</f>
        <v>5547.05</v>
      </c>
      <c r="J10" s="137"/>
      <c r="L10" s="163"/>
      <c r="M10" s="1111" t="s">
        <v>31</v>
      </c>
      <c r="N10" s="1111"/>
      <c r="O10" s="1111"/>
      <c r="P10" s="1111"/>
      <c r="Q10" s="1111"/>
      <c r="R10" s="1111"/>
    </row>
    <row r="11" spans="1:18" ht="27" customHeight="1">
      <c r="A11" s="137"/>
      <c r="B11" s="1110"/>
      <c r="C11" s="47" t="s">
        <v>245</v>
      </c>
      <c r="D11" s="406" t="str">
        <f>'14 RI NMSO Print Scan Cat Price'!D12</f>
        <v>Ricoh IM C3010 ( SKU 240419302, Paper Feed Unit PB3320 SKU 241419365)</v>
      </c>
      <c r="E11" s="47" t="s">
        <v>245</v>
      </c>
      <c r="F11" s="63">
        <f>'14 RI NMSO Print Scan Cat Price'!G12+'14 RI NMSO Print Scan Cat Price'!J12</f>
        <v>5462.5099999999993</v>
      </c>
      <c r="G11" s="63">
        <f>('14 RI NMSO Print Scan Cat Price'!$E12*'14 RI NMSO Print Scan Cat Price'!$K12+IF('14 RI NMSO Print Scan Cat Price'!$F12="-",0,'14 RI NMSO Print Scan Cat Price'!$F12*'14 RI NMSO Print Scan Cat Price'!$L12))*60+$F11</f>
        <v>8525.75</v>
      </c>
      <c r="H11" s="63">
        <f>SUM('14 RI NMSO Print Scan Cat Price'!G12:J12)*(1+'14 RI NMSO Print Scan Cat Price'!M12)</f>
        <v>5784.07</v>
      </c>
      <c r="I11" s="63">
        <f>('14 RI NMSO Print Scan Cat Price'!$E12*'14 RI NMSO Print Scan Cat Price'!$K12+IF('14 RI NMSO Print Scan Cat Price'!$F12="-",0,'14 RI NMSO Print Scan Cat Price'!$F12*'14 RI NMSO Print Scan Cat Price'!$L12))*60+$H11</f>
        <v>8847.31</v>
      </c>
      <c r="J11" s="137"/>
      <c r="L11" s="163"/>
      <c r="M11" s="1112" t="s">
        <v>31</v>
      </c>
      <c r="N11" s="1112"/>
      <c r="O11" s="1112"/>
      <c r="P11" s="1112"/>
      <c r="Q11" s="1112"/>
      <c r="R11" s="1112"/>
    </row>
    <row r="12" spans="1:18" ht="27" customHeight="1">
      <c r="A12" s="137"/>
      <c r="B12" s="1092" t="s">
        <v>101</v>
      </c>
      <c r="C12" s="48" t="s">
        <v>250</v>
      </c>
      <c r="D12" s="407" t="str">
        <f>'14 RI NMSO Print Scan Cat Price'!D13</f>
        <v>Ricoh PC 600 (SUK 740408301, PFU PB1150 SKU 741408300, HDD Type P17 SKU 741MX408384RA)</v>
      </c>
      <c r="E12" s="48" t="s">
        <v>250</v>
      </c>
      <c r="F12" s="64">
        <f>'14 RI NMSO Print Scan Cat Price'!G13+'14 RI NMSO Print Scan Cat Price'!J13</f>
        <v>1480.42</v>
      </c>
      <c r="G12" s="64">
        <f>('14 RI NMSO Print Scan Cat Price'!$E13*'14 RI NMSO Print Scan Cat Price'!$K13+IF('14 RI NMSO Print Scan Cat Price'!$F13="-",0,'14 RI NMSO Print Scan Cat Price'!$F13*'14 RI NMSO Print Scan Cat Price'!$L13))*60+$F12</f>
        <v>14402.02</v>
      </c>
      <c r="H12" s="64">
        <f>SUM('14 RI NMSO Print Scan Cat Price'!G13:J13)*(1+'14 RI NMSO Print Scan Cat Price'!M13)</f>
        <v>1480.42</v>
      </c>
      <c r="I12" s="64">
        <f>('14 RI NMSO Print Scan Cat Price'!$E13*'14 RI NMSO Print Scan Cat Price'!$K13+IF('14 RI NMSO Print Scan Cat Price'!$F13="-",0,'14 RI NMSO Print Scan Cat Price'!$F13*'14 RI NMSO Print Scan Cat Price'!$L13))*60+$H12</f>
        <v>14402.02</v>
      </c>
      <c r="J12" s="137"/>
      <c r="L12" s="163"/>
      <c r="M12" s="1109" t="s">
        <v>31</v>
      </c>
      <c r="N12" s="1109"/>
      <c r="O12" s="1109"/>
      <c r="P12" s="1109"/>
      <c r="Q12" s="1109"/>
      <c r="R12" s="1109"/>
    </row>
    <row r="13" spans="1:18" ht="27" customHeight="1">
      <c r="A13" s="137"/>
      <c r="B13" s="1092"/>
      <c r="C13" s="48" t="s">
        <v>254</v>
      </c>
      <c r="D13" s="407" t="str">
        <f>'14 RI NMSO Print Scan Cat Price'!D14</f>
        <v>Ricoh IM 460F (SKU 240423501, Paper Feed Unit PB1200 SKU 241423525)</v>
      </c>
      <c r="E13" s="48" t="s">
        <v>254</v>
      </c>
      <c r="F13" s="64">
        <f>'14 RI NMSO Print Scan Cat Price'!G14+'14 RI NMSO Print Scan Cat Price'!J14</f>
        <v>1610.93</v>
      </c>
      <c r="G13" s="64">
        <f>('14 RI NMSO Print Scan Cat Price'!$E14*'14 RI NMSO Print Scan Cat Price'!$K14+IF('14 RI NMSO Print Scan Cat Price'!$F14="-",0,'14 RI NMSO Print Scan Cat Price'!$F14*'14 RI NMSO Print Scan Cat Price'!$L14))*60+$F13</f>
        <v>7058.9300000000012</v>
      </c>
      <c r="H13" s="64">
        <f>SUM('14 RI NMSO Print Scan Cat Price'!G14:J14)*(1+'14 RI NMSO Print Scan Cat Price'!M14)</f>
        <v>1610.93</v>
      </c>
      <c r="I13" s="64">
        <f>('14 RI NMSO Print Scan Cat Price'!$E14*'14 RI NMSO Print Scan Cat Price'!$K14+IF('14 RI NMSO Print Scan Cat Price'!$F14="-",0,'14 RI NMSO Print Scan Cat Price'!$F14*'14 RI NMSO Print Scan Cat Price'!$L14))*60+$H13</f>
        <v>7058.9300000000012</v>
      </c>
      <c r="J13" s="137"/>
      <c r="L13" s="163"/>
      <c r="M13" s="1109" t="s">
        <v>31</v>
      </c>
      <c r="N13" s="1109"/>
      <c r="O13" s="1109"/>
      <c r="P13" s="1109"/>
      <c r="Q13" s="1109"/>
      <c r="R13" s="1109"/>
    </row>
    <row r="14" spans="1:18" ht="27" customHeight="1">
      <c r="A14" s="137"/>
      <c r="B14" s="1092"/>
      <c r="C14" s="48" t="s">
        <v>258</v>
      </c>
      <c r="D14" s="407" t="str">
        <f>'14 RI NMSO Print Scan Cat Price'!D15</f>
        <v>Ricoh IM 4000 (SKU 240418826, Paper Feed Unit PB3300 241418352)</v>
      </c>
      <c r="E14" s="48" t="s">
        <v>258</v>
      </c>
      <c r="F14" s="64">
        <f>'14 RI NMSO Print Scan Cat Price'!G15+'14 RI NMSO Print Scan Cat Price'!J15</f>
        <v>4038.86</v>
      </c>
      <c r="G14" s="64">
        <f>('14 RI NMSO Print Scan Cat Price'!$E15*'14 RI NMSO Print Scan Cat Price'!$K15+IF('14 RI NMSO Print Scan Cat Price'!$F15="-",0,'14 RI NMSO Print Scan Cat Price'!$F15*'14 RI NMSO Print Scan Cat Price'!$L15))*60+$F14</f>
        <v>7432.4600000000009</v>
      </c>
      <c r="H14" s="64">
        <f>SUM('14 RI NMSO Print Scan Cat Price'!G15:J15)*(1+'14 RI NMSO Print Scan Cat Price'!M15)</f>
        <v>5061.12</v>
      </c>
      <c r="I14" s="64">
        <f>('14 RI NMSO Print Scan Cat Price'!$E15*'14 RI NMSO Print Scan Cat Price'!$K15+IF('14 RI NMSO Print Scan Cat Price'!$F15="-",0,'14 RI NMSO Print Scan Cat Price'!$F15*'14 RI NMSO Print Scan Cat Price'!$L15))*60+$H14</f>
        <v>8454.7200000000012</v>
      </c>
      <c r="J14" s="137"/>
      <c r="L14" s="163"/>
      <c r="M14" s="215"/>
      <c r="N14" s="215"/>
      <c r="O14" s="215"/>
      <c r="P14" s="215"/>
      <c r="Q14" s="215"/>
      <c r="R14" s="215"/>
    </row>
    <row r="15" spans="1:18" ht="27" customHeight="1">
      <c r="A15" s="137"/>
      <c r="B15" s="1092"/>
      <c r="C15" s="48" t="s">
        <v>263</v>
      </c>
      <c r="D15" s="407" t="str">
        <f>'14 RI NMSO Print Scan Cat Price'!D16</f>
        <v>Ricoh IM C400F (SKU 240418562 Paper Feed Unit PB1170 SKU 241418583)</v>
      </c>
      <c r="E15" s="48" t="s">
        <v>263</v>
      </c>
      <c r="F15" s="64">
        <f>'14 RI NMSO Print Scan Cat Price'!G16+'14 RI NMSO Print Scan Cat Price'!J16</f>
        <v>2729.96</v>
      </c>
      <c r="G15" s="64">
        <f>('14 RI NMSO Print Scan Cat Price'!$E16*'14 RI NMSO Print Scan Cat Price'!$K16+IF('14 RI NMSO Print Scan Cat Price'!$F16="-",0,'14 RI NMSO Print Scan Cat Price'!$F16*'14 RI NMSO Print Scan Cat Price'!$L16))*60+$F15</f>
        <v>15697.16</v>
      </c>
      <c r="H15" s="64">
        <f>SUM('14 RI NMSO Print Scan Cat Price'!G16:J16)*(1+'14 RI NMSO Print Scan Cat Price'!M16)</f>
        <v>2729.96</v>
      </c>
      <c r="I15" s="64">
        <f>('14 RI NMSO Print Scan Cat Price'!$E16*'14 RI NMSO Print Scan Cat Price'!$K16+IF('14 RI NMSO Print Scan Cat Price'!$F16="-",0,'14 RI NMSO Print Scan Cat Price'!$F16*'14 RI NMSO Print Scan Cat Price'!$L16))*60+$H15</f>
        <v>15697.16</v>
      </c>
      <c r="J15" s="137"/>
      <c r="L15" s="153"/>
      <c r="M15" s="153"/>
      <c r="P15" s="154" t="s">
        <v>31</v>
      </c>
      <c r="Q15" s="155" t="s">
        <v>31</v>
      </c>
    </row>
    <row r="16" spans="1:18" ht="27" customHeight="1">
      <c r="A16" s="137"/>
      <c r="B16" s="1092"/>
      <c r="C16" s="48" t="s">
        <v>266</v>
      </c>
      <c r="D16" s="407" t="str">
        <f>'14 RI NMSO Print Scan Cat Price'!D17</f>
        <v>Ricoh IM C4510 ( SKU: 240419320, Paper Feed Unit PB3320 SKU: 241419365)</v>
      </c>
      <c r="E16" s="48" t="s">
        <v>266</v>
      </c>
      <c r="F16" s="64">
        <v>3124</v>
      </c>
      <c r="G16" s="64">
        <f>('14 RI NMSO Print Scan Cat Price'!$E17*'14 RI NMSO Print Scan Cat Price'!$K17+IF('14 RI NMSO Print Scan Cat Price'!$F17="-",0,'14 RI NMSO Print Scan Cat Price'!$F17*'14 RI NMSO Print Scan Cat Price'!$L17))*60+$F16</f>
        <v>9179.2000000000007</v>
      </c>
      <c r="H16" s="64">
        <f>SUM('14 RI NMSO Print Scan Cat Price'!G17:J17)*(1+'14 RI NMSO Print Scan Cat Price'!M17)</f>
        <v>4811.26</v>
      </c>
      <c r="I16" s="64">
        <f>('14 RI NMSO Print Scan Cat Price'!$E17*'14 RI NMSO Print Scan Cat Price'!$K17+IF('14 RI NMSO Print Scan Cat Price'!$F17="-",0,'14 RI NMSO Print Scan Cat Price'!$F17*'14 RI NMSO Print Scan Cat Price'!$L17))*60+$H16</f>
        <v>10866.46</v>
      </c>
      <c r="J16" s="137"/>
      <c r="L16" s="153"/>
      <c r="M16" s="153"/>
    </row>
    <row r="17" spans="1:13" ht="27" customHeight="1">
      <c r="A17" s="137"/>
      <c r="B17" s="1092" t="s">
        <v>102</v>
      </c>
      <c r="C17" s="49" t="s">
        <v>271</v>
      </c>
      <c r="D17" s="403" t="str">
        <f>'14 RI NMSO Print Scan Cat Price'!D18</f>
        <v>Ricoh SP 5310DN (SKU 740407815, Paper Feed Unit BP 1100 SKU 241407850, Hard Disk Drive Option Type P8 SKU 741MX407873RA)</v>
      </c>
      <c r="E17" s="49" t="s">
        <v>271</v>
      </c>
      <c r="F17" s="65">
        <f>'14 RI NMSO Print Scan Cat Price'!G18+'14 RI NMSO Print Scan Cat Price'!J18</f>
        <v>2163.2600000000002</v>
      </c>
      <c r="G17" s="65">
        <f>('14 RI NMSO Print Scan Cat Price'!$E18*'14 RI NMSO Print Scan Cat Price'!$K18+IF('14 RI NMSO Print Scan Cat Price'!$F18="-",0,'14 RI NMSO Print Scan Cat Price'!$F18*'14 RI NMSO Print Scan Cat Price'!$L18))*60+$F17</f>
        <v>11127.259999999998</v>
      </c>
      <c r="H17" s="65">
        <f>SUM('14 RI NMSO Print Scan Cat Price'!G18:J18)*(1+'14 RI NMSO Print Scan Cat Price'!M18)</f>
        <v>2163.2600000000002</v>
      </c>
      <c r="I17" s="65">
        <f>('14 RI NMSO Print Scan Cat Price'!$E18*'14 RI NMSO Print Scan Cat Price'!$K18+IF('14 RI NMSO Print Scan Cat Price'!$F18="-",0,'14 RI NMSO Print Scan Cat Price'!$F18*'14 RI NMSO Print Scan Cat Price'!$L18))*60+$H17</f>
        <v>11127.259999999998</v>
      </c>
      <c r="J17" s="137"/>
      <c r="L17" s="153"/>
      <c r="M17" s="153"/>
    </row>
    <row r="18" spans="1:13" ht="27" customHeight="1">
      <c r="A18" s="137"/>
      <c r="B18" s="1092"/>
      <c r="C18" s="49" t="s">
        <v>275</v>
      </c>
      <c r="D18" s="403" t="str">
        <f>'14 RI NMSO Print Scan Cat Price'!D19</f>
        <v>Ricoh IM 600SRF (SKU 240418465, Paper Feed Unit BP1160 SKU 741418475 x 3 units)</v>
      </c>
      <c r="E18" s="49" t="s">
        <v>275</v>
      </c>
      <c r="F18" s="65">
        <f>'14 RI NMSO Print Scan Cat Price'!G19+'14 RI NMSO Print Scan Cat Price'!J19</f>
        <v>3154.84</v>
      </c>
      <c r="G18" s="65">
        <f>('14 RI NMSO Print Scan Cat Price'!$E19*'14 RI NMSO Print Scan Cat Price'!$K19+IF('14 RI NMSO Print Scan Cat Price'!$F19="-",0,'14 RI NMSO Print Scan Cat Price'!$F19*'14 RI NMSO Print Scan Cat Price'!$L19))*60+$F18</f>
        <v>9447.64</v>
      </c>
      <c r="H18" s="65">
        <f>SUM('14 RI NMSO Print Scan Cat Price'!G19:J19)*(1+'14 RI NMSO Print Scan Cat Price'!M19)</f>
        <v>3154.84</v>
      </c>
      <c r="I18" s="65">
        <f>('14 RI NMSO Print Scan Cat Price'!$E19*'14 RI NMSO Print Scan Cat Price'!$K19+IF('14 RI NMSO Print Scan Cat Price'!$F19="-",0,'14 RI NMSO Print Scan Cat Price'!$F19*'14 RI NMSO Print Scan Cat Price'!$L19))*60+$H18</f>
        <v>9447.64</v>
      </c>
      <c r="J18" s="137"/>
      <c r="L18" s="153"/>
      <c r="M18" s="153"/>
    </row>
    <row r="19" spans="1:13" ht="27" customHeight="1">
      <c r="A19" s="137"/>
      <c r="B19" s="1092"/>
      <c r="C19" s="49" t="s">
        <v>279</v>
      </c>
      <c r="D19" s="403" t="str">
        <f>'14 RI NMSO Print Scan Cat Price'!D20</f>
        <v>Ricoh IM 5000 (SKU 240418828, Paper Feed Unit PB3300 241418352)</v>
      </c>
      <c r="E19" s="49" t="s">
        <v>279</v>
      </c>
      <c r="F19" s="65">
        <f>'14 RI NMSO Print Scan Cat Price'!G20+'14 RI NMSO Print Scan Cat Price'!J20</f>
        <v>5577.82</v>
      </c>
      <c r="G19" s="65">
        <f>('14 RI NMSO Print Scan Cat Price'!$E20*'14 RI NMSO Print Scan Cat Price'!$K20+IF('14 RI NMSO Print Scan Cat Price'!$F20="-",0,'14 RI NMSO Print Scan Cat Price'!$F20*'14 RI NMSO Print Scan Cat Price'!$L20))*60+$F19</f>
        <v>12900.220000000001</v>
      </c>
      <c r="H19" s="65">
        <f>SUM('14 RI NMSO Print Scan Cat Price'!G20:J20)*(1+'14 RI NMSO Print Scan Cat Price'!M20)</f>
        <v>6600.08</v>
      </c>
      <c r="I19" s="65">
        <f>('14 RI NMSO Print Scan Cat Price'!$E20*'14 RI NMSO Print Scan Cat Price'!$K20+IF('14 RI NMSO Print Scan Cat Price'!$F20="-",0,'14 RI NMSO Print Scan Cat Price'!$F20*'14 RI NMSO Print Scan Cat Price'!$L20))*60+$H19</f>
        <v>13922.48</v>
      </c>
      <c r="J19" s="137"/>
      <c r="L19" s="153"/>
      <c r="M19" s="153"/>
    </row>
    <row r="20" spans="1:13" ht="27" customHeight="1">
      <c r="A20" s="137"/>
      <c r="B20" s="1092"/>
      <c r="C20" s="49" t="s">
        <v>283</v>
      </c>
      <c r="D20" s="403" t="str">
        <f>'14 RI NMSO Print Scan Cat Price'!D21</f>
        <v>Ricoh IM C530Fb (SKU 240418223, LCIT PB1190 241418230)</v>
      </c>
      <c r="E20" s="49" t="s">
        <v>283</v>
      </c>
      <c r="F20" s="65">
        <f>'14 RI NMSO Print Scan Cat Price'!G21+'14 RI NMSO Print Scan Cat Price'!J21</f>
        <v>4193.26</v>
      </c>
      <c r="G20" s="65">
        <f>('14 RI NMSO Print Scan Cat Price'!$E21*'14 RI NMSO Print Scan Cat Price'!$K21+IF('14 RI NMSO Print Scan Cat Price'!$F21="-",0,'14 RI NMSO Print Scan Cat Price'!$F21*'14 RI NMSO Print Scan Cat Price'!$L21))*60+$F20</f>
        <v>26005.659999999996</v>
      </c>
      <c r="H20" s="65">
        <f>SUM('14 RI NMSO Print Scan Cat Price'!G21:J21)*(1+'14 RI NMSO Print Scan Cat Price'!M21)</f>
        <v>4693.82</v>
      </c>
      <c r="I20" s="65">
        <f>('14 RI NMSO Print Scan Cat Price'!$E21*'14 RI NMSO Print Scan Cat Price'!$K21+IF('14 RI NMSO Print Scan Cat Price'!$F21="-",0,'14 RI NMSO Print Scan Cat Price'!$F21*'14 RI NMSO Print Scan Cat Price'!$L21))*60+$H20</f>
        <v>26506.219999999998</v>
      </c>
      <c r="J20" s="137"/>
      <c r="L20" s="153"/>
      <c r="M20" s="153"/>
    </row>
    <row r="21" spans="1:13" ht="27" customHeight="1">
      <c r="A21" s="137"/>
      <c r="B21" s="893"/>
      <c r="C21" s="49" t="s">
        <v>287</v>
      </c>
      <c r="D21" s="408" t="str">
        <f>'14 RI NMSO Print Scan Cat Price'!D22</f>
        <v>Ricoh IM C6010 ( SKU 240419331, Paper Feed Unit PB3320 SKU 241419365)</v>
      </c>
      <c r="E21" s="49" t="s">
        <v>287</v>
      </c>
      <c r="F21" s="81">
        <f>'14 RI NMSO Print Scan Cat Price'!G22+'14 RI NMSO Print Scan Cat Price'!J22</f>
        <v>8681.2100000000009</v>
      </c>
      <c r="G21" s="81">
        <f>('14 RI NMSO Print Scan Cat Price'!$E22*'14 RI NMSO Print Scan Cat Price'!$K22+IF('14 RI NMSO Print Scan Cat Price'!$F22="-",0,'14 RI NMSO Print Scan Cat Price'!$F22*'14 RI NMSO Print Scan Cat Price'!$L22))*60+$F21</f>
        <v>21178.61</v>
      </c>
      <c r="H21" s="81">
        <f>SUM('14 RI NMSO Print Scan Cat Price'!G22:J22)*(1+'14 RI NMSO Print Scan Cat Price'!M22)</f>
        <v>9683.9700000000012</v>
      </c>
      <c r="I21" s="81">
        <f>('14 RI NMSO Print Scan Cat Price'!$E22*'14 RI NMSO Print Scan Cat Price'!$K22+IF('14 RI NMSO Print Scan Cat Price'!$F22="-",0,'14 RI NMSO Print Scan Cat Price'!$F22*'14 RI NMSO Print Scan Cat Price'!$L22))*60+$H21</f>
        <v>22181.370000000003</v>
      </c>
      <c r="J21" s="137"/>
      <c r="L21" s="153"/>
      <c r="M21" s="153"/>
    </row>
    <row r="22" spans="1:13" ht="10.5" customHeight="1">
      <c r="A22" s="76"/>
      <c r="B22" s="156" t="s">
        <v>31</v>
      </c>
      <c r="C22" s="156" t="s">
        <v>31</v>
      </c>
      <c r="D22" s="156" t="s">
        <v>31</v>
      </c>
      <c r="E22" s="156" t="s">
        <v>31</v>
      </c>
      <c r="F22" s="156" t="s">
        <v>31</v>
      </c>
      <c r="G22" s="156"/>
      <c r="H22" s="156"/>
      <c r="I22" s="156" t="s">
        <v>31</v>
      </c>
      <c r="J22" s="78"/>
      <c r="L22" s="153"/>
      <c r="M22" s="153"/>
    </row>
    <row r="23" spans="1:13" ht="11.25" customHeight="1">
      <c r="A23" s="76"/>
      <c r="B23" s="157"/>
      <c r="C23" s="157"/>
      <c r="D23" s="157"/>
      <c r="E23" s="157"/>
      <c r="F23" s="157"/>
      <c r="G23" s="157"/>
      <c r="H23" s="157"/>
      <c r="I23" s="157"/>
      <c r="J23" s="158"/>
      <c r="L23" s="153"/>
      <c r="M23" s="153"/>
    </row>
    <row r="24" spans="1:13">
      <c r="F24" s="159" t="s">
        <v>31</v>
      </c>
      <c r="G24" s="159" t="s">
        <v>31</v>
      </c>
      <c r="H24" s="159" t="s">
        <v>31</v>
      </c>
      <c r="I24" s="159" t="s">
        <v>31</v>
      </c>
      <c r="J24" s="134" t="s">
        <v>31</v>
      </c>
    </row>
  </sheetData>
  <sheetProtection selectLockedCells="1"/>
  <mergeCells count="15">
    <mergeCell ref="M2:O2"/>
    <mergeCell ref="P2:Q2"/>
    <mergeCell ref="B1:J1"/>
    <mergeCell ref="B3:D3"/>
    <mergeCell ref="E3:I3"/>
    <mergeCell ref="B2:D2"/>
    <mergeCell ref="E2:I2"/>
    <mergeCell ref="B12:B16"/>
    <mergeCell ref="M12:R12"/>
    <mergeCell ref="M13:R13"/>
    <mergeCell ref="B17:B21"/>
    <mergeCell ref="B5:B7"/>
    <mergeCell ref="B8:B11"/>
    <mergeCell ref="M10:R10"/>
    <mergeCell ref="M11:R11"/>
  </mergeCells>
  <conditionalFormatting sqref="B2:B4">
    <cfRule type="cellIs" dxfId="139" priority="646" operator="equal">
      <formula>Dev_PL5</formula>
    </cfRule>
    <cfRule type="cellIs" dxfId="138" priority="647" operator="equal">
      <formula>Dev_PL4</formula>
    </cfRule>
    <cfRule type="cellIs" dxfId="137" priority="648" operator="equal">
      <formula>Dev_PL3</formula>
    </cfRule>
    <cfRule type="cellIs" dxfId="136" priority="649" operator="equal">
      <formula>qweqweqw</formula>
    </cfRule>
    <cfRule type="cellIs" dxfId="135" priority="650" operator="equal">
      <formula>Dev_PL1</formula>
    </cfRule>
  </conditionalFormatting>
  <conditionalFormatting sqref="B22:I22">
    <cfRule type="cellIs" dxfId="134" priority="756" operator="equal">
      <formula>Dev_PL5</formula>
    </cfRule>
    <cfRule type="cellIs" dxfId="133" priority="757" operator="equal">
      <formula>Dev_PL4</formula>
    </cfRule>
    <cfRule type="cellIs" dxfId="132" priority="758" operator="equal">
      <formula>Dev_PL3</formula>
    </cfRule>
    <cfRule type="cellIs" dxfId="131" priority="759" operator="equal">
      <formula>qweqweqw</formula>
    </cfRule>
    <cfRule type="cellIs" dxfId="130" priority="760" operator="equal">
      <formula>Dev_PL1</formula>
    </cfRule>
  </conditionalFormatting>
  <conditionalFormatting sqref="C5:I21">
    <cfRule type="cellIs" dxfId="129" priority="1" operator="equal">
      <formula>Dev_PL5</formula>
    </cfRule>
    <cfRule type="cellIs" dxfId="128" priority="2" operator="equal">
      <formula>Dev_PL4</formula>
    </cfRule>
    <cfRule type="cellIs" dxfId="127" priority="3" operator="equal">
      <formula>Dev_PL3</formula>
    </cfRule>
    <cfRule type="cellIs" dxfId="126" priority="4" operator="equal">
      <formula>qweqweqw</formula>
    </cfRule>
    <cfRule type="cellIs" dxfId="125" priority="5" operator="equal">
      <formula>Dev_PL1</formula>
    </cfRule>
  </conditionalFormatting>
  <printOptions horizontalCentered="1"/>
  <pageMargins left="0.7" right="0.7" top="0.75" bottom="0.75" header="0.3" footer="0.3"/>
  <pageSetup paperSize="5" fitToHeight="2" orientation="landscape" r:id="rId1"/>
  <headerFooter>
    <oddHeader xml:space="preserve">&amp;C&amp;"Calibri,Regular"&amp;K000000Ricoh  
&amp;A&amp;R&amp;"Calibri"&amp;12&amp;K000000 Unclassified | Non classifié&amp;1#_x000D_&amp;"Calibri"&amp;11&amp;K000000&amp;"Calibri,Regular"&amp;K000000
&amp;F
</oddHeader>
    <oddFooter>&amp;L&amp;"Calibri,Regular"&amp;K000000&amp;F&amp;C&amp;"Calibri,Regular"&amp;K000000&amp;P of &amp;N&amp;R&amp;"Calibri,Regular"&amp;K000000&amp;A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29"/>
  <sheetViews>
    <sheetView showWhiteSpace="0" zoomScale="110" zoomScaleNormal="110" workbookViewId="0">
      <selection activeCell="D11" sqref="D11"/>
    </sheetView>
  </sheetViews>
  <sheetFormatPr defaultColWidth="11.28515625" defaultRowHeight="15"/>
  <cols>
    <col min="1" max="1" width="2.28515625" customWidth="1"/>
    <col min="2" max="3" width="11" customWidth="1"/>
    <col min="4" max="4" width="55.85546875" customWidth="1"/>
    <col min="5" max="5" width="6.42578125" customWidth="1"/>
    <col min="6" max="6" width="5.7109375" customWidth="1"/>
    <col min="7" max="7" width="14.28515625" customWidth="1"/>
    <col min="8" max="8" width="8.85546875" customWidth="1"/>
    <col min="9" max="9" width="8.140625" customWidth="1"/>
    <col min="10" max="10" width="10.85546875" customWidth="1"/>
    <col min="11" max="11" width="10.140625" customWidth="1"/>
    <col min="12" max="12" width="9.7109375" customWidth="1"/>
    <col min="13" max="13" width="0.28515625" customWidth="1"/>
    <col min="14" max="14" width="0.85546875" customWidth="1"/>
    <col min="15" max="15" width="2.140625" customWidth="1"/>
    <col min="16" max="17" width="14.7109375" customWidth="1"/>
    <col min="18" max="18" width="27.85546875" customWidth="1"/>
    <col min="19" max="19" width="9" customWidth="1"/>
    <col min="20" max="20" width="10.7109375" customWidth="1"/>
    <col min="21" max="21" width="13" customWidth="1"/>
    <col min="23" max="23" width="28.7109375" customWidth="1"/>
    <col min="24" max="24" width="10.140625" customWidth="1"/>
    <col min="25" max="25" width="2.140625" customWidth="1"/>
  </cols>
  <sheetData>
    <row r="1" spans="1:25" ht="3" customHeight="1">
      <c r="A1" s="114"/>
      <c r="B1" s="114"/>
      <c r="C1" s="114"/>
      <c r="D1" s="114"/>
      <c r="E1" s="114"/>
      <c r="F1" s="114"/>
      <c r="G1" s="114"/>
      <c r="H1" s="114"/>
      <c r="I1" s="114"/>
      <c r="J1" s="114"/>
      <c r="K1" s="114"/>
      <c r="L1" s="114"/>
      <c r="M1" s="115"/>
      <c r="N1" s="115"/>
      <c r="O1" s="114"/>
      <c r="P1" s="532"/>
      <c r="Q1" s="533"/>
      <c r="R1" s="533"/>
      <c r="S1" s="533"/>
      <c r="T1" s="533"/>
      <c r="U1" s="533"/>
      <c r="V1" s="533"/>
      <c r="W1" s="533"/>
      <c r="X1" s="533"/>
      <c r="Y1" s="115"/>
    </row>
    <row r="2" spans="1:25" ht="18" customHeight="1">
      <c r="A2" s="114"/>
      <c r="B2" s="1125" t="s">
        <v>712</v>
      </c>
      <c r="C2" s="1125"/>
      <c r="D2" s="1125"/>
      <c r="E2" s="1125"/>
      <c r="F2" s="1125"/>
      <c r="G2" s="1125" t="str">
        <f>'Introduction '!B3</f>
        <v>Quarter 30 - Period: 07.01.26 - 09.30.26</v>
      </c>
      <c r="H2" s="1125"/>
      <c r="I2" s="1125"/>
      <c r="J2" s="1125"/>
      <c r="K2" s="1125"/>
      <c r="L2" s="1125"/>
      <c r="M2" s="470"/>
      <c r="N2" s="115"/>
      <c r="O2" s="175" t="s">
        <v>31</v>
      </c>
      <c r="P2" s="1090" t="s">
        <v>713</v>
      </c>
      <c r="Q2" s="1091"/>
      <c r="R2" s="1091"/>
      <c r="S2" s="1091"/>
      <c r="T2" s="1091"/>
      <c r="U2" s="1091"/>
      <c r="V2" s="1091" t="str">
        <f>G2</f>
        <v>Quarter 30 - Period: 07.01.26 - 09.30.26</v>
      </c>
      <c r="W2" s="1091"/>
      <c r="X2" s="1091"/>
      <c r="Y2" s="115"/>
    </row>
    <row r="3" spans="1:25" ht="21" customHeight="1">
      <c r="A3" s="114"/>
      <c r="B3" s="861" t="s">
        <v>72</v>
      </c>
      <c r="C3" s="862"/>
      <c r="D3" s="863"/>
      <c r="E3" s="1138" t="s">
        <v>73</v>
      </c>
      <c r="F3" s="1139"/>
      <c r="G3" s="871" t="s">
        <v>74</v>
      </c>
      <c r="H3" s="872"/>
      <c r="I3" s="872"/>
      <c r="J3" s="872"/>
      <c r="K3" s="872"/>
      <c r="L3" s="872"/>
      <c r="M3" s="872"/>
      <c r="N3" s="115"/>
      <c r="O3" s="175" t="s">
        <v>31</v>
      </c>
      <c r="P3" s="1135" t="s">
        <v>112</v>
      </c>
      <c r="Q3" s="1136"/>
      <c r="R3" s="1136"/>
      <c r="S3" s="1137"/>
      <c r="T3" s="1133" t="s">
        <v>111</v>
      </c>
      <c r="U3" s="1133" t="s">
        <v>124</v>
      </c>
      <c r="V3" s="1133" t="s">
        <v>123</v>
      </c>
      <c r="W3" s="1133" t="s">
        <v>108</v>
      </c>
      <c r="X3" s="1133" t="s">
        <v>107</v>
      </c>
      <c r="Y3" s="115"/>
    </row>
    <row r="4" spans="1:25" ht="24" customHeight="1">
      <c r="A4" s="114"/>
      <c r="B4" s="864"/>
      <c r="C4" s="865"/>
      <c r="D4" s="866"/>
      <c r="E4" s="1140"/>
      <c r="F4" s="1141"/>
      <c r="G4" s="116"/>
      <c r="H4" s="868" t="s">
        <v>75</v>
      </c>
      <c r="I4" s="868"/>
      <c r="J4" s="868"/>
      <c r="K4" s="869"/>
      <c r="L4" s="870"/>
      <c r="M4" s="1107" t="s">
        <v>31</v>
      </c>
      <c r="N4" s="115"/>
      <c r="O4" s="175" t="s">
        <v>31</v>
      </c>
      <c r="P4" s="73" t="s">
        <v>37</v>
      </c>
      <c r="Q4" s="73" t="s">
        <v>77</v>
      </c>
      <c r="R4" s="73" t="s">
        <v>78</v>
      </c>
      <c r="S4" s="73" t="s">
        <v>106</v>
      </c>
      <c r="T4" s="1134"/>
      <c r="U4" s="1134"/>
      <c r="V4" s="1134"/>
      <c r="W4" s="1134"/>
      <c r="X4" s="1134"/>
      <c r="Y4" s="115"/>
    </row>
    <row r="5" spans="1:25" ht="38.25" customHeight="1">
      <c r="A5" s="114"/>
      <c r="B5" s="75" t="s">
        <v>76</v>
      </c>
      <c r="C5" s="45" t="s">
        <v>77</v>
      </c>
      <c r="D5" s="117" t="s">
        <v>78</v>
      </c>
      <c r="E5" s="117" t="s">
        <v>4</v>
      </c>
      <c r="F5" s="117" t="s">
        <v>8</v>
      </c>
      <c r="G5" s="117" t="s">
        <v>79</v>
      </c>
      <c r="H5" s="119" t="s">
        <v>80</v>
      </c>
      <c r="I5" s="119" t="s">
        <v>81</v>
      </c>
      <c r="J5" s="119" t="s">
        <v>82</v>
      </c>
      <c r="K5" s="117" t="s">
        <v>83</v>
      </c>
      <c r="L5" s="117" t="s">
        <v>84</v>
      </c>
      <c r="M5" s="1108"/>
      <c r="N5" s="115"/>
      <c r="O5" s="175" t="s">
        <v>31</v>
      </c>
      <c r="P5" s="181" t="s">
        <v>46</v>
      </c>
      <c r="Q5" s="54" t="s">
        <v>118</v>
      </c>
      <c r="R5" s="370" t="s">
        <v>1120</v>
      </c>
      <c r="S5" s="180">
        <v>65000</v>
      </c>
      <c r="T5" s="356">
        <v>2417.7399999999998</v>
      </c>
      <c r="U5" s="356">
        <f>T5*0.2</f>
        <v>483.548</v>
      </c>
      <c r="V5" s="356">
        <v>226.07</v>
      </c>
      <c r="W5" s="370" t="s">
        <v>1121</v>
      </c>
      <c r="X5" s="386">
        <v>200000</v>
      </c>
      <c r="Y5" s="115"/>
    </row>
    <row r="6" spans="1:25" ht="43.5" customHeight="1">
      <c r="A6" s="114"/>
      <c r="B6" s="1132" t="s">
        <v>38</v>
      </c>
      <c r="C6" s="46" t="s">
        <v>222</v>
      </c>
      <c r="D6" s="199" t="s">
        <v>1324</v>
      </c>
      <c r="E6" s="194">
        <f t="shared" ref="E6:E12" si="0">IF(MID(C6,3,1)="C",B_W_vs_Col*Ave_P_P_U_P_M*(IF(LEFT(C6,1)="P",1,IF(LEFT(C5,1)="S",6,IF(LEFT(C6,1)="M",20,30)))),Ave_P_P_U_P_M*(IF(LEFT(C6,1)="P",1,IF(LEFT(C6,1)="S",6,IF(LEFT(C6,1)="M",20,30)))))</f>
        <v>400</v>
      </c>
      <c r="F6" s="194" t="str">
        <f t="shared" ref="F6:F22" si="1">IF(MID(C6,3,1)="C",(1-B_W_vs_Col)*Ave_P_P_U_P_M*(IF(LEFT(C6,1)="P",1,IF(LEFT(C6,1)="S",6,IF(LEFT(C6,1)="M",20,30)))),"-")</f>
        <v>-</v>
      </c>
      <c r="G6" s="754">
        <v>1216.67</v>
      </c>
      <c r="H6" s="121"/>
      <c r="I6" s="122"/>
      <c r="J6" s="121"/>
      <c r="K6" s="382">
        <v>1.549E-2</v>
      </c>
      <c r="L6" s="124"/>
      <c r="M6" s="124"/>
      <c r="N6" s="115"/>
      <c r="O6" s="175" t="s">
        <v>31</v>
      </c>
      <c r="P6" s="179" t="s">
        <v>47</v>
      </c>
      <c r="Q6" s="55" t="s">
        <v>119</v>
      </c>
      <c r="R6" s="55" t="s">
        <v>1363</v>
      </c>
      <c r="S6" s="178">
        <v>195000</v>
      </c>
      <c r="T6" s="357">
        <v>697</v>
      </c>
      <c r="U6" s="357">
        <f>T6*0.2</f>
        <v>139.4</v>
      </c>
      <c r="V6" s="357">
        <v>151</v>
      </c>
      <c r="W6" s="55" t="s">
        <v>122</v>
      </c>
      <c r="X6" s="387">
        <v>200000</v>
      </c>
      <c r="Y6" s="115"/>
    </row>
    <row r="7" spans="1:25" ht="30" customHeight="1">
      <c r="A7" s="114"/>
      <c r="B7" s="1132"/>
      <c r="C7" s="46" t="s">
        <v>226</v>
      </c>
      <c r="D7" s="200" t="s">
        <v>1212</v>
      </c>
      <c r="E7" s="194">
        <f t="shared" si="0"/>
        <v>400</v>
      </c>
      <c r="F7" s="194" t="str">
        <f t="shared" si="1"/>
        <v>-</v>
      </c>
      <c r="G7" s="378">
        <v>854.4</v>
      </c>
      <c r="H7" s="121"/>
      <c r="I7" s="378" t="s">
        <v>787</v>
      </c>
      <c r="J7" s="121"/>
      <c r="K7" s="382">
        <v>1.47E-2</v>
      </c>
      <c r="L7" s="124"/>
      <c r="M7" s="124"/>
      <c r="N7" s="115"/>
      <c r="O7" s="175" t="s">
        <v>31</v>
      </c>
      <c r="P7" s="177" t="s">
        <v>48</v>
      </c>
      <c r="Q7" s="56" t="s">
        <v>120</v>
      </c>
      <c r="R7" s="56" t="s">
        <v>1023</v>
      </c>
      <c r="S7" s="176">
        <v>325000</v>
      </c>
      <c r="T7" s="358">
        <v>7918.58</v>
      </c>
      <c r="U7" s="358">
        <f>T7*0.2</f>
        <v>1583.7160000000001</v>
      </c>
      <c r="V7" s="358">
        <v>343.3</v>
      </c>
      <c r="W7" s="56" t="s">
        <v>1024</v>
      </c>
      <c r="X7" s="388">
        <v>500000</v>
      </c>
      <c r="Y7" s="115"/>
    </row>
    <row r="8" spans="1:25" ht="36" customHeight="1">
      <c r="A8" s="114"/>
      <c r="B8" s="1132"/>
      <c r="C8" s="46" t="s">
        <v>229</v>
      </c>
      <c r="D8" s="200" t="s">
        <v>1205</v>
      </c>
      <c r="E8" s="194">
        <f t="shared" si="0"/>
        <v>300</v>
      </c>
      <c r="F8" s="194">
        <f t="shared" si="1"/>
        <v>100</v>
      </c>
      <c r="G8" s="378">
        <v>2027.78</v>
      </c>
      <c r="H8" s="121"/>
      <c r="I8" s="378" t="s">
        <v>787</v>
      </c>
      <c r="J8" s="121"/>
      <c r="K8" s="382">
        <v>1.549E-2</v>
      </c>
      <c r="L8" s="382">
        <v>0.10162</v>
      </c>
      <c r="M8" s="124"/>
      <c r="N8" s="115"/>
      <c r="O8" s="175" t="s">
        <v>31</v>
      </c>
      <c r="P8" s="174" t="s">
        <v>98</v>
      </c>
      <c r="Q8" s="57" t="s">
        <v>117</v>
      </c>
      <c r="R8" s="371" t="s">
        <v>1023</v>
      </c>
      <c r="S8" s="173">
        <v>650000</v>
      </c>
      <c r="T8" s="359">
        <v>7918.58</v>
      </c>
      <c r="U8" s="359">
        <f>T8*0.2</f>
        <v>1583.7160000000001</v>
      </c>
      <c r="V8" s="359">
        <v>343.3</v>
      </c>
      <c r="W8" s="371" t="s">
        <v>1024</v>
      </c>
      <c r="X8" s="389">
        <v>500000</v>
      </c>
      <c r="Y8" s="115"/>
    </row>
    <row r="9" spans="1:25" ht="16.5" customHeight="1">
      <c r="A9" s="114"/>
      <c r="B9" s="1132" t="s">
        <v>40</v>
      </c>
      <c r="C9" s="47" t="s">
        <v>232</v>
      </c>
      <c r="D9" s="201" t="s">
        <v>1328</v>
      </c>
      <c r="E9" s="195">
        <f t="shared" si="0"/>
        <v>2400</v>
      </c>
      <c r="F9" s="195" t="str">
        <f t="shared" si="1"/>
        <v>-</v>
      </c>
      <c r="G9" s="379">
        <v>1387.55</v>
      </c>
      <c r="H9" s="121"/>
      <c r="I9" s="899"/>
      <c r="J9" s="379">
        <v>307.58</v>
      </c>
      <c r="K9" s="383">
        <v>1.549E-2</v>
      </c>
      <c r="L9" s="124"/>
      <c r="M9" s="124"/>
      <c r="N9" s="115"/>
      <c r="O9" s="114"/>
      <c r="P9" s="172"/>
      <c r="Q9" s="172"/>
      <c r="R9" s="172"/>
      <c r="S9" s="172"/>
      <c r="T9" s="172"/>
      <c r="U9" s="172"/>
      <c r="V9" s="172"/>
      <c r="W9" s="172"/>
      <c r="X9" s="172"/>
      <c r="Y9" s="115"/>
    </row>
    <row r="10" spans="1:25" ht="16.5" customHeight="1">
      <c r="A10" s="114"/>
      <c r="B10" s="1132"/>
      <c r="C10" s="47" t="s">
        <v>237</v>
      </c>
      <c r="D10" s="201" t="s">
        <v>1422</v>
      </c>
      <c r="E10" s="195">
        <f t="shared" si="0"/>
        <v>1800</v>
      </c>
      <c r="F10" s="195">
        <f t="shared" si="1"/>
        <v>600</v>
      </c>
      <c r="G10" s="379">
        <v>3943.91</v>
      </c>
      <c r="H10" s="121"/>
      <c r="I10" s="899"/>
      <c r="J10" s="379">
        <v>307.58</v>
      </c>
      <c r="K10" s="383">
        <v>2.051E-2</v>
      </c>
      <c r="L10" s="383">
        <v>0.12953000000000001</v>
      </c>
      <c r="M10" s="124"/>
      <c r="N10" s="115"/>
      <c r="O10" s="208"/>
      <c r="P10" s="217" t="s">
        <v>31</v>
      </c>
      <c r="Q10" s="1093" t="s">
        <v>31</v>
      </c>
      <c r="R10" s="1094"/>
      <c r="S10" s="1094"/>
      <c r="T10" s="1094"/>
      <c r="U10" s="1094"/>
      <c r="V10" s="1094"/>
      <c r="W10" s="1094"/>
      <c r="X10" s="1094"/>
      <c r="Y10" s="209"/>
    </row>
    <row r="11" spans="1:25" ht="16.5" customHeight="1">
      <c r="A11" s="114"/>
      <c r="B11" s="1132"/>
      <c r="C11" s="47" t="s">
        <v>241</v>
      </c>
      <c r="D11" s="201" t="s">
        <v>1216</v>
      </c>
      <c r="E11" s="195">
        <f t="shared" si="0"/>
        <v>1800</v>
      </c>
      <c r="F11" s="195">
        <f t="shared" si="1"/>
        <v>600</v>
      </c>
      <c r="G11" s="379">
        <v>2278.4</v>
      </c>
      <c r="H11" s="121"/>
      <c r="I11" s="379" t="s">
        <v>787</v>
      </c>
      <c r="J11" s="379">
        <v>307.58</v>
      </c>
      <c r="K11" s="383">
        <v>1.549E-2</v>
      </c>
      <c r="L11" s="383">
        <v>0.10162</v>
      </c>
      <c r="M11" s="124"/>
      <c r="N11" s="115"/>
      <c r="O11" s="210"/>
      <c r="P11" s="216"/>
      <c r="Q11" s="1097" t="s">
        <v>31</v>
      </c>
      <c r="R11" s="1097"/>
      <c r="S11" s="1097"/>
      <c r="T11" s="1097"/>
      <c r="U11" s="1097"/>
      <c r="V11" s="1097"/>
      <c r="W11" s="1097"/>
      <c r="X11" s="1097"/>
      <c r="Y11" s="210"/>
    </row>
    <row r="12" spans="1:25" ht="28.5" customHeight="1">
      <c r="A12" s="114"/>
      <c r="B12" s="1132"/>
      <c r="C12" s="47" t="s">
        <v>245</v>
      </c>
      <c r="D12" s="201" t="s">
        <v>1413</v>
      </c>
      <c r="E12" s="195">
        <f t="shared" si="0"/>
        <v>1800</v>
      </c>
      <c r="F12" s="195">
        <f t="shared" si="1"/>
        <v>600</v>
      </c>
      <c r="G12" s="379">
        <v>5058.05</v>
      </c>
      <c r="H12" s="121"/>
      <c r="I12" s="379">
        <v>184.55</v>
      </c>
      <c r="J12" s="379">
        <v>307.58</v>
      </c>
      <c r="K12" s="383">
        <v>1.128E-2</v>
      </c>
      <c r="L12" s="383">
        <v>7.5190000000000007E-2</v>
      </c>
      <c r="M12" s="124"/>
      <c r="N12" s="115"/>
      <c r="P12" s="135"/>
      <c r="Q12" s="135"/>
    </row>
    <row r="13" spans="1:25" ht="16.5" customHeight="1">
      <c r="A13" s="114"/>
      <c r="B13" s="1132" t="s">
        <v>41</v>
      </c>
      <c r="C13" s="48" t="s">
        <v>250</v>
      </c>
      <c r="D13" s="202" t="s">
        <v>1317</v>
      </c>
      <c r="E13" s="196">
        <f t="shared" ref="E13:E22" si="2">IF(MID(C13,3,1)="C",B_W_vs_Col*Ave_P_P_U_P_M*(IF(LEFT(C13,1)="P",1,IF(LEFT(C13,1)="S",6,IF(LEFT(C13,1)="M",20,30)))),Ave_P_P_U_P_M*(IF(LEFT(C13,1)="P",1,IF(LEFT(C13,1)="S",6,IF(LEFT(C13,1)="M",20,30)))))</f>
        <v>6000</v>
      </c>
      <c r="F13" s="196">
        <f t="shared" si="1"/>
        <v>2000</v>
      </c>
      <c r="G13" s="380">
        <v>1572.1</v>
      </c>
      <c r="H13" s="121"/>
      <c r="I13" s="122"/>
      <c r="J13" s="380">
        <v>307.58</v>
      </c>
      <c r="K13" s="384">
        <v>2.051E-2</v>
      </c>
      <c r="L13" s="384">
        <v>0.13124</v>
      </c>
      <c r="M13" s="124"/>
      <c r="N13" s="115"/>
      <c r="P13" s="135"/>
      <c r="Q13" s="135"/>
    </row>
    <row r="14" spans="1:25" ht="24" customHeight="1">
      <c r="A14" s="114"/>
      <c r="B14" s="1132"/>
      <c r="C14" s="48" t="s">
        <v>254</v>
      </c>
      <c r="D14" s="202" t="s">
        <v>1199</v>
      </c>
      <c r="E14" s="196">
        <f t="shared" si="2"/>
        <v>8000</v>
      </c>
      <c r="F14" s="196" t="str">
        <f t="shared" si="1"/>
        <v>-</v>
      </c>
      <c r="G14" s="380">
        <v>3027.99</v>
      </c>
      <c r="H14" s="121"/>
      <c r="I14" s="380" t="s">
        <v>787</v>
      </c>
      <c r="J14" s="380">
        <v>307.58</v>
      </c>
      <c r="K14" s="384">
        <v>1.3899999999999999E-2</v>
      </c>
      <c r="L14" s="124"/>
      <c r="M14" s="124"/>
      <c r="N14" s="115"/>
      <c r="P14" s="135"/>
      <c r="Q14" s="135"/>
    </row>
    <row r="15" spans="1:25" ht="16.5" customHeight="1">
      <c r="A15" s="114"/>
      <c r="B15" s="1132"/>
      <c r="C15" s="48" t="s">
        <v>258</v>
      </c>
      <c r="D15" s="202" t="s">
        <v>1410</v>
      </c>
      <c r="E15" s="196">
        <f t="shared" si="2"/>
        <v>8000</v>
      </c>
      <c r="F15" s="196" t="str">
        <f t="shared" si="1"/>
        <v>-</v>
      </c>
      <c r="G15" s="380">
        <v>5857.77</v>
      </c>
      <c r="H15" s="380">
        <v>717.7</v>
      </c>
      <c r="I15" s="380">
        <v>184.55</v>
      </c>
      <c r="J15" s="380">
        <v>307.58</v>
      </c>
      <c r="K15" s="384">
        <v>7.7499999999999999E-3</v>
      </c>
      <c r="L15" s="124"/>
      <c r="M15" s="124"/>
      <c r="N15" s="115"/>
      <c r="P15" s="135"/>
      <c r="Q15" s="135"/>
    </row>
    <row r="16" spans="1:25" ht="16.5" customHeight="1">
      <c r="A16" s="114"/>
      <c r="B16" s="1132"/>
      <c r="C16" s="48" t="s">
        <v>263</v>
      </c>
      <c r="D16" s="202" t="s">
        <v>1194</v>
      </c>
      <c r="E16" s="196">
        <f t="shared" si="2"/>
        <v>6000</v>
      </c>
      <c r="F16" s="196">
        <f t="shared" si="1"/>
        <v>2000</v>
      </c>
      <c r="G16" s="380">
        <v>4251.49</v>
      </c>
      <c r="H16" s="127"/>
      <c r="I16" s="380" t="s">
        <v>787</v>
      </c>
      <c r="J16" s="380">
        <v>307.58</v>
      </c>
      <c r="K16" s="384">
        <v>1.549E-2</v>
      </c>
      <c r="L16" s="384">
        <v>0.10162</v>
      </c>
      <c r="M16" s="124"/>
      <c r="N16" s="115"/>
      <c r="P16" s="135"/>
      <c r="Q16" s="135"/>
    </row>
    <row r="17" spans="1:17" ht="16.5" customHeight="1">
      <c r="A17" s="114"/>
      <c r="B17" s="1132"/>
      <c r="C17" s="48" t="s">
        <v>266</v>
      </c>
      <c r="D17" s="202" t="s">
        <v>1407</v>
      </c>
      <c r="E17" s="196">
        <f t="shared" si="2"/>
        <v>6000</v>
      </c>
      <c r="F17" s="196">
        <f t="shared" si="1"/>
        <v>2000</v>
      </c>
      <c r="G17" s="380">
        <v>5263.1</v>
      </c>
      <c r="H17" s="380">
        <v>717.7</v>
      </c>
      <c r="I17" s="380">
        <v>184.55</v>
      </c>
      <c r="J17" s="380">
        <v>307.58</v>
      </c>
      <c r="K17" s="384">
        <v>6.8399999999999997E-3</v>
      </c>
      <c r="L17" s="384">
        <v>4.9556000000000003E-2</v>
      </c>
      <c r="M17" s="124"/>
      <c r="N17" s="115"/>
      <c r="P17" s="135"/>
      <c r="Q17" s="135"/>
    </row>
    <row r="18" spans="1:17" ht="16.5" customHeight="1">
      <c r="A18" s="114"/>
      <c r="B18" s="1132" t="s">
        <v>42</v>
      </c>
      <c r="C18" s="49" t="s">
        <v>271</v>
      </c>
      <c r="D18" s="203" t="s">
        <v>1306</v>
      </c>
      <c r="E18" s="197">
        <f t="shared" si="2"/>
        <v>12000</v>
      </c>
      <c r="F18" s="197" t="str">
        <f t="shared" si="1"/>
        <v>-</v>
      </c>
      <c r="G18" s="381">
        <v>1624.04</v>
      </c>
      <c r="H18" s="127"/>
      <c r="I18" s="127"/>
      <c r="J18" s="381">
        <v>307.58</v>
      </c>
      <c r="K18" s="385">
        <v>9.5700000000000004E-3</v>
      </c>
      <c r="L18" s="129"/>
      <c r="M18" s="124"/>
      <c r="N18" s="115"/>
      <c r="P18" s="135"/>
      <c r="Q18" s="135"/>
    </row>
    <row r="19" spans="1:17" ht="22.5" customHeight="1">
      <c r="A19" s="114"/>
      <c r="B19" s="1132"/>
      <c r="C19" s="49" t="s">
        <v>275</v>
      </c>
      <c r="D19" s="203" t="s">
        <v>121</v>
      </c>
      <c r="E19" s="197">
        <f t="shared" si="2"/>
        <v>12000</v>
      </c>
      <c r="F19" s="197" t="str">
        <f t="shared" si="1"/>
        <v>-</v>
      </c>
      <c r="G19" s="381">
        <v>3027.99</v>
      </c>
      <c r="H19" s="381">
        <v>1168.82</v>
      </c>
      <c r="I19" s="381" t="s">
        <v>787</v>
      </c>
      <c r="J19" s="381">
        <v>307.58</v>
      </c>
      <c r="K19" s="385">
        <v>1.3899999999999999E-2</v>
      </c>
      <c r="L19" s="129"/>
      <c r="M19" s="124"/>
      <c r="N19" s="115"/>
      <c r="P19" s="135"/>
      <c r="Q19" s="135"/>
    </row>
    <row r="20" spans="1:17" ht="16.5" customHeight="1">
      <c r="A20" s="114"/>
      <c r="B20" s="1132"/>
      <c r="C20" s="49" t="s">
        <v>279</v>
      </c>
      <c r="D20" s="203" t="s">
        <v>1403</v>
      </c>
      <c r="E20" s="197">
        <f t="shared" si="2"/>
        <v>12000</v>
      </c>
      <c r="F20" s="197" t="str">
        <f t="shared" si="1"/>
        <v>-</v>
      </c>
      <c r="G20" s="381">
        <v>5894.22</v>
      </c>
      <c r="H20" s="381">
        <v>717.7</v>
      </c>
      <c r="I20" s="381">
        <v>184.55</v>
      </c>
      <c r="J20" s="381">
        <v>307.58</v>
      </c>
      <c r="K20" s="385">
        <v>4.8999999999999998E-3</v>
      </c>
      <c r="L20" s="129"/>
      <c r="M20" s="124"/>
      <c r="N20" s="115"/>
      <c r="P20" s="135"/>
      <c r="Q20" s="135"/>
    </row>
    <row r="21" spans="1:17" ht="16.5" customHeight="1">
      <c r="A21" s="114"/>
      <c r="B21" s="1132"/>
      <c r="C21" s="49" t="s">
        <v>283</v>
      </c>
      <c r="D21" s="203" t="s">
        <v>1387</v>
      </c>
      <c r="E21" s="197">
        <f t="shared" si="2"/>
        <v>9000</v>
      </c>
      <c r="F21" s="197">
        <f t="shared" si="1"/>
        <v>3000</v>
      </c>
      <c r="G21" s="381">
        <v>5468.16</v>
      </c>
      <c r="H21" s="381">
        <v>717.7</v>
      </c>
      <c r="I21" s="381">
        <v>184.55</v>
      </c>
      <c r="J21" s="381">
        <v>307.58</v>
      </c>
      <c r="K21" s="385">
        <v>5.6959999999999997E-3</v>
      </c>
      <c r="L21" s="385">
        <v>3.3834240000000002E-2</v>
      </c>
      <c r="M21" s="124"/>
      <c r="N21" s="115"/>
      <c r="P21" s="135"/>
      <c r="Q21" s="135"/>
    </row>
    <row r="22" spans="1:17" ht="16.5" customHeight="1">
      <c r="A22" s="114"/>
      <c r="B22" s="999"/>
      <c r="C22" s="49" t="s">
        <v>287</v>
      </c>
      <c r="D22" s="204" t="s">
        <v>1387</v>
      </c>
      <c r="E22" s="198">
        <f t="shared" si="2"/>
        <v>9000</v>
      </c>
      <c r="F22" s="198">
        <f t="shared" si="1"/>
        <v>3000</v>
      </c>
      <c r="G22" s="381">
        <v>5468.16</v>
      </c>
      <c r="H22" s="381">
        <v>717.7</v>
      </c>
      <c r="I22" s="381">
        <v>184.55</v>
      </c>
      <c r="J22" s="381">
        <v>307.58</v>
      </c>
      <c r="K22" s="385">
        <v>5.6959999999999997E-3</v>
      </c>
      <c r="L22" s="385">
        <v>3.3834240000000002E-2</v>
      </c>
      <c r="M22" s="124"/>
      <c r="N22" s="115"/>
      <c r="P22" s="135"/>
      <c r="Q22" s="135"/>
    </row>
    <row r="23" spans="1:17" ht="6" customHeight="1">
      <c r="A23" s="114"/>
      <c r="B23" s="131"/>
      <c r="C23" s="131"/>
      <c r="D23" s="131"/>
      <c r="E23" s="131"/>
      <c r="F23" s="131"/>
      <c r="G23" s="131"/>
      <c r="H23" s="131"/>
      <c r="I23" s="131"/>
      <c r="J23" s="131"/>
      <c r="K23" s="131"/>
      <c r="L23" s="131"/>
      <c r="M23" s="131"/>
      <c r="N23" s="115"/>
      <c r="P23" s="135"/>
      <c r="Q23" s="135"/>
    </row>
    <row r="24" spans="1:17" ht="18" customHeight="1">
      <c r="A24" s="114"/>
      <c r="B24" s="132" t="s">
        <v>31</v>
      </c>
      <c r="C24" s="1095" t="s">
        <v>31</v>
      </c>
      <c r="D24" s="1096"/>
      <c r="E24" s="1096"/>
      <c r="F24" s="1096"/>
      <c r="G24" s="1096"/>
      <c r="H24" s="1096"/>
      <c r="I24" s="1096"/>
      <c r="J24" s="1096"/>
      <c r="K24" s="1096"/>
      <c r="L24" s="1096"/>
      <c r="M24" s="133"/>
      <c r="N24" s="115"/>
      <c r="P24" s="135"/>
      <c r="Q24" s="135"/>
    </row>
    <row r="25" spans="1:17">
      <c r="D25" s="160" t="s">
        <v>31</v>
      </c>
      <c r="G25" s="135" t="s">
        <v>31</v>
      </c>
      <c r="H25" s="135" t="s">
        <v>31</v>
      </c>
      <c r="I25" s="135" t="s">
        <v>31</v>
      </c>
      <c r="J25" s="135" t="s">
        <v>31</v>
      </c>
      <c r="K25" s="136" t="s">
        <v>31</v>
      </c>
      <c r="L25" s="136" t="s">
        <v>31</v>
      </c>
      <c r="P25" s="135"/>
      <c r="Q25" s="135"/>
    </row>
    <row r="26" spans="1:17">
      <c r="P26" s="135"/>
      <c r="Q26" s="135"/>
    </row>
    <row r="27" spans="1:17">
      <c r="P27" s="135"/>
      <c r="Q27" s="135"/>
    </row>
    <row r="28" spans="1:17">
      <c r="P28" s="135"/>
      <c r="Q28" s="135"/>
    </row>
    <row r="29" spans="1:17">
      <c r="P29" s="135"/>
    </row>
  </sheetData>
  <mergeCells count="24">
    <mergeCell ref="B2:F2"/>
    <mergeCell ref="G2:L2"/>
    <mergeCell ref="Q11:X11"/>
    <mergeCell ref="T3:T4"/>
    <mergeCell ref="U3:U4"/>
    <mergeCell ref="V3:V4"/>
    <mergeCell ref="W3:W4"/>
    <mergeCell ref="X3:X4"/>
    <mergeCell ref="P3:S3"/>
    <mergeCell ref="Q10:X10"/>
    <mergeCell ref="P2:U2"/>
    <mergeCell ref="V2:X2"/>
    <mergeCell ref="B3:D4"/>
    <mergeCell ref="E3:F4"/>
    <mergeCell ref="G3:M3"/>
    <mergeCell ref="H4:J4"/>
    <mergeCell ref="K4:L4"/>
    <mergeCell ref="M4:M5"/>
    <mergeCell ref="C24:L24"/>
    <mergeCell ref="B6:B8"/>
    <mergeCell ref="B9:B12"/>
    <mergeCell ref="I9:I10"/>
    <mergeCell ref="B13:B17"/>
    <mergeCell ref="B18:B22"/>
  </mergeCells>
  <conditionalFormatting sqref="B3">
    <cfRule type="cellIs" dxfId="124" priority="505" operator="equal">
      <formula>Dev_PL1</formula>
    </cfRule>
    <cfRule type="cellIs" dxfId="123" priority="504" operator="equal">
      <formula>qweqweqw</formula>
    </cfRule>
    <cfRule type="cellIs" dxfId="122" priority="503" operator="equal">
      <formula>Dev_PL3</formula>
    </cfRule>
    <cfRule type="cellIs" dxfId="121" priority="502" operator="equal">
      <formula>Dev_PL4</formula>
    </cfRule>
    <cfRule type="cellIs" dxfId="120" priority="501" operator="equal">
      <formula>Dev_PL5</formula>
    </cfRule>
  </conditionalFormatting>
  <conditionalFormatting sqref="B5">
    <cfRule type="cellIs" dxfId="119" priority="496" operator="equal">
      <formula>Dev_PL5</formula>
    </cfRule>
    <cfRule type="cellIs" dxfId="118" priority="500" operator="equal">
      <formula>Dev_PL1</formula>
    </cfRule>
    <cfRule type="cellIs" dxfId="117" priority="499" operator="equal">
      <formula>qweqweqw</formula>
    </cfRule>
    <cfRule type="cellIs" dxfId="116" priority="498" operator="equal">
      <formula>Dev_PL3</formula>
    </cfRule>
    <cfRule type="cellIs" dxfId="115" priority="497" operator="equal">
      <formula>Dev_PL4</formula>
    </cfRule>
  </conditionalFormatting>
  <conditionalFormatting sqref="C6:G22">
    <cfRule type="cellIs" dxfId="114" priority="2" operator="equal">
      <formula>Dev_PL4</formula>
    </cfRule>
    <cfRule type="cellIs" dxfId="113" priority="3" operator="equal">
      <formula>Dev_PL3</formula>
    </cfRule>
    <cfRule type="cellIs" dxfId="112" priority="4" operator="equal">
      <formula>qweqweqw</formula>
    </cfRule>
    <cfRule type="cellIs" dxfId="111" priority="5" operator="equal">
      <formula>Dev_PL1</formula>
    </cfRule>
    <cfRule type="cellIs" dxfId="110" priority="1" operator="equal">
      <formula>Dev_PL5</formula>
    </cfRule>
  </conditionalFormatting>
  <conditionalFormatting sqref="I7:I8 L8">
    <cfRule type="cellIs" dxfId="109" priority="102" operator="equal">
      <formula>Dev_PL4</formula>
    </cfRule>
    <cfRule type="cellIs" dxfId="108" priority="103" operator="equal">
      <formula>Dev_PL3</formula>
    </cfRule>
    <cfRule type="cellIs" dxfId="107" priority="104" operator="equal">
      <formula>qweqweqw</formula>
    </cfRule>
    <cfRule type="cellIs" dxfId="106" priority="105" operator="equal">
      <formula>Dev_PL1</formula>
    </cfRule>
    <cfRule type="cellIs" dxfId="105" priority="101" operator="equal">
      <formula>Dev_PL5</formula>
    </cfRule>
  </conditionalFormatting>
  <conditionalFormatting sqref="I11:I12">
    <cfRule type="cellIs" dxfId="104" priority="100" operator="equal">
      <formula>Dev_PL1</formula>
    </cfRule>
    <cfRule type="cellIs" dxfId="103" priority="99" operator="equal">
      <formula>qweqweqw</formula>
    </cfRule>
    <cfRule type="cellIs" dxfId="102" priority="98" operator="equal">
      <formula>Dev_PL3</formula>
    </cfRule>
    <cfRule type="cellIs" dxfId="101" priority="97" operator="equal">
      <formula>Dev_PL4</formula>
    </cfRule>
    <cfRule type="cellIs" dxfId="100" priority="96" operator="equal">
      <formula>Dev_PL5</formula>
    </cfRule>
  </conditionalFormatting>
  <conditionalFormatting sqref="J9:J22 H19:J22 L21:L22">
    <cfRule type="cellIs" dxfId="99" priority="81" operator="equal">
      <formula>Dev_PL5</formula>
    </cfRule>
    <cfRule type="cellIs" dxfId="98" priority="82" operator="equal">
      <formula>Dev_PL4</formula>
    </cfRule>
    <cfRule type="cellIs" dxfId="97" priority="83" operator="equal">
      <formula>Dev_PL3</formula>
    </cfRule>
    <cfRule type="cellIs" dxfId="96" priority="84" operator="equal">
      <formula>qweqweqw</formula>
    </cfRule>
    <cfRule type="cellIs" dxfId="95" priority="85" operator="equal">
      <formula>Dev_PL1</formula>
    </cfRule>
  </conditionalFormatting>
  <conditionalFormatting sqref="K6:K22">
    <cfRule type="cellIs" dxfId="94" priority="106" operator="equal">
      <formula>Dev_PL5</formula>
    </cfRule>
    <cfRule type="cellIs" dxfId="93" priority="107" operator="equal">
      <formula>Dev_PL4</formula>
    </cfRule>
    <cfRule type="cellIs" dxfId="92" priority="108" operator="equal">
      <formula>Dev_PL3</formula>
    </cfRule>
    <cfRule type="cellIs" dxfId="91" priority="109" operator="equal">
      <formula>qweqweqw</formula>
    </cfRule>
    <cfRule type="cellIs" dxfId="90" priority="110" operator="equal">
      <formula>Dev_PL1</formula>
    </cfRule>
  </conditionalFormatting>
  <conditionalFormatting sqref="L10:L13 I14:I17 H15 L16:L17 H17">
    <cfRule type="cellIs" dxfId="89" priority="91" operator="equal">
      <formula>Dev_PL5</formula>
    </cfRule>
    <cfRule type="cellIs" dxfId="88" priority="95" operator="equal">
      <formula>Dev_PL1</formula>
    </cfRule>
    <cfRule type="cellIs" dxfId="87" priority="94" operator="equal">
      <formula>qweqweqw</formula>
    </cfRule>
    <cfRule type="cellIs" dxfId="86" priority="93" operator="equal">
      <formula>Dev_PL3</formula>
    </cfRule>
    <cfRule type="cellIs" dxfId="85" priority="92" operator="equal">
      <formula>Dev_PL4</formula>
    </cfRule>
  </conditionalFormatting>
  <pageMargins left="0.75000000000000011" right="0.75000000000000011" top="1" bottom="1" header="0.5" footer="0.5"/>
  <pageSetup paperSize="5" orientation="landscape" horizontalDpi="4294967292" verticalDpi="4294967292" r:id="rId1"/>
  <headerFooter>
    <oddHeader xml:space="preserve">&amp;L&amp;"Calibri,Regular"&amp;K000000WTD - Printing Products 
Catalogue Pricing  &amp;C&amp;"Calibri,Regular"&amp;K000000Xerox  
&amp;A&amp;R&amp;"Calibri"&amp;12&amp;K000000 Unclassified | Non classifié&amp;1#_x000D_&amp;"Calibri"&amp;11&amp;K000000Quarter 9 
Quarterly Period: 04.01.21 - 06.30.21 
</oddHeader>
    <oddFooter>&amp;L&amp;"Calibri,Regular"&amp;K000000&amp;F&amp;C&amp;"Calibri,Regular"&amp;K000000&amp;P of &amp;N&amp;R&amp;"Calibri,Regular"&amp;K000000 &amp;A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33"/>
  <sheetViews>
    <sheetView showGridLines="0" showZeros="0" showWhiteSpace="0" zoomScalePageLayoutView="90" workbookViewId="0">
      <selection activeCell="D9" sqref="D9"/>
    </sheetView>
  </sheetViews>
  <sheetFormatPr defaultColWidth="8.85546875" defaultRowHeight="15"/>
  <cols>
    <col min="1" max="1" width="1.7109375" customWidth="1"/>
    <col min="2" max="2" width="14.28515625" customWidth="1"/>
    <col min="3" max="3" width="12.85546875" customWidth="1"/>
    <col min="4" max="4" width="54.85546875" customWidth="1"/>
    <col min="5" max="9" width="12.85546875" customWidth="1"/>
    <col min="10" max="10" width="1.7109375" customWidth="1"/>
    <col min="11" max="11" width="1.140625" customWidth="1"/>
    <col min="12" max="12" width="1" customWidth="1"/>
    <col min="13" max="14" width="20.7109375" customWidth="1"/>
    <col min="15" max="15" width="43" customWidth="1"/>
    <col min="16" max="16" width="31.85546875" customWidth="1"/>
    <col min="17" max="17" width="20.7109375" customWidth="1"/>
    <col min="18" max="18" width="1.7109375" customWidth="1"/>
  </cols>
  <sheetData>
    <row r="1" spans="1:18" ht="6" customHeight="1">
      <c r="A1" s="137"/>
      <c r="B1" s="1114"/>
      <c r="C1" s="1115"/>
      <c r="D1" s="1115"/>
      <c r="E1" s="1115"/>
      <c r="F1" s="1115"/>
      <c r="G1" s="1115"/>
      <c r="H1" s="1115"/>
      <c r="I1" s="1115"/>
      <c r="J1" s="1115"/>
      <c r="K1" s="206"/>
      <c r="L1" s="78"/>
      <c r="M1" s="137"/>
      <c r="N1" s="137"/>
      <c r="O1" s="137"/>
      <c r="P1" s="137"/>
      <c r="Q1" s="137"/>
      <c r="R1" s="137"/>
    </row>
    <row r="2" spans="1:18" s="19" customFormat="1" ht="22.5" customHeight="1">
      <c r="A2" s="137"/>
      <c r="B2" s="1129" t="s">
        <v>714</v>
      </c>
      <c r="C2" s="1130"/>
      <c r="D2" s="1130"/>
      <c r="E2" s="1130" t="str">
        <f>'Introduction '!B3</f>
        <v>Quarter 30 - Period: 07.01.26 - 09.30.26</v>
      </c>
      <c r="F2" s="1130"/>
      <c r="G2" s="1130"/>
      <c r="H2" s="1130"/>
      <c r="I2" s="1131"/>
      <c r="J2" s="76"/>
      <c r="K2" s="206"/>
      <c r="L2" s="78"/>
      <c r="M2" s="903" t="s">
        <v>715</v>
      </c>
      <c r="N2" s="904"/>
      <c r="O2" s="904"/>
      <c r="P2" s="1113" t="str">
        <f>E2</f>
        <v>Quarter 30 - Period: 07.01.26 - 09.30.26</v>
      </c>
      <c r="Q2" s="905"/>
      <c r="R2" s="138" t="s">
        <v>31</v>
      </c>
    </row>
    <row r="3" spans="1:18" ht="23.25" customHeight="1">
      <c r="A3" s="137"/>
      <c r="B3" s="1116" t="s">
        <v>85</v>
      </c>
      <c r="C3" s="1117"/>
      <c r="D3" s="1118"/>
      <c r="E3" s="1119" t="s">
        <v>125</v>
      </c>
      <c r="F3" s="1120"/>
      <c r="G3" s="1120"/>
      <c r="H3" s="1120"/>
      <c r="I3" s="1121"/>
      <c r="J3" s="76"/>
      <c r="K3" s="206"/>
      <c r="L3" s="78"/>
      <c r="M3" s="117" t="s">
        <v>87</v>
      </c>
      <c r="N3" s="117" t="s">
        <v>0</v>
      </c>
      <c r="O3" s="117" t="s">
        <v>78</v>
      </c>
      <c r="P3" s="139" t="s">
        <v>88</v>
      </c>
      <c r="Q3" s="139" t="s">
        <v>89</v>
      </c>
      <c r="R3" s="138"/>
    </row>
    <row r="4" spans="1:18" ht="32.25" customHeight="1">
      <c r="A4" s="137"/>
      <c r="B4" s="69" t="s">
        <v>76</v>
      </c>
      <c r="C4" s="140" t="s">
        <v>0</v>
      </c>
      <c r="D4" s="140" t="s">
        <v>78</v>
      </c>
      <c r="E4" s="140" t="s">
        <v>0</v>
      </c>
      <c r="F4" s="140" t="s">
        <v>90</v>
      </c>
      <c r="G4" s="68" t="s">
        <v>91</v>
      </c>
      <c r="H4" s="140" t="s">
        <v>92</v>
      </c>
      <c r="I4" s="68" t="s">
        <v>93</v>
      </c>
      <c r="J4" s="76"/>
      <c r="K4" s="206"/>
      <c r="L4" s="78"/>
      <c r="M4" s="141" t="s">
        <v>46</v>
      </c>
      <c r="N4" s="141" t="s">
        <v>94</v>
      </c>
      <c r="O4" s="141" t="str">
        <f>'16 XE NMSO Print Scan Cat Price'!R5</f>
        <v>Xerox FD70 Scanner (FD70-U)</v>
      </c>
      <c r="P4" s="142">
        <f>('16 XE NMSO Print Scan Cat Price'!S5/'16 XE NMSO Print Scan Cat Price'!X5)*5*'16 XE NMSO Print Scan Cat Price'!V5</f>
        <v>367.36374999999998</v>
      </c>
      <c r="Q4" s="142">
        <f>'16 XE NMSO Print Scan Cat Price'!T5+'16 XE NMSO Print Scan Cat Price'!U5+P4</f>
        <v>3268.6517499999995</v>
      </c>
      <c r="R4" s="138"/>
    </row>
    <row r="5" spans="1:18" ht="22.5" customHeight="1">
      <c r="A5" s="137"/>
      <c r="B5" s="1092" t="s">
        <v>95</v>
      </c>
      <c r="C5" s="46" t="s">
        <v>222</v>
      </c>
      <c r="D5" s="188" t="str">
        <f>'16 XE NMSO Print Scan Cat Price'!D6</f>
        <v>VersaLink B410DN (B410DN)</v>
      </c>
      <c r="E5" s="46" t="s">
        <v>222</v>
      </c>
      <c r="F5" s="66">
        <f>'16 XE NMSO Print Scan Cat Price'!G6+'16 XE NMSO Print Scan Cat Price'!J6</f>
        <v>1216.67</v>
      </c>
      <c r="G5" s="66">
        <f>('16 XE NMSO Print Scan Cat Price'!$E6*'16 XE NMSO Print Scan Cat Price'!$K6+IF('16 XE NMSO Print Scan Cat Price'!$F6="-",0,'16 XE NMSO Print Scan Cat Price'!$F6*'16 XE NMSO Print Scan Cat Price'!$L6))*60+$F5</f>
        <v>1588.43</v>
      </c>
      <c r="H5" s="143">
        <f>SUM('16 XE NMSO Print Scan Cat Price'!G6:J6)*(1+'16 XE NMSO Print Scan Cat Price'!M6)</f>
        <v>1216.67</v>
      </c>
      <c r="I5" s="66">
        <f>('16 XE NMSO Print Scan Cat Price'!$E6*'16 XE NMSO Print Scan Cat Price'!$K6+IF('16 XE NMSO Print Scan Cat Price'!$F6="-",0,'16 XE NMSO Print Scan Cat Price'!$F6*'16 XE NMSO Print Scan Cat Price'!$L6))*60+$H5</f>
        <v>1588.43</v>
      </c>
      <c r="J5" s="76"/>
      <c r="K5" s="206"/>
      <c r="L5" s="78"/>
      <c r="M5" s="144" t="s">
        <v>47</v>
      </c>
      <c r="N5" s="144" t="s">
        <v>96</v>
      </c>
      <c r="O5" s="144" t="str">
        <f>'16 XE NMSO Print Scan Cat Price'!R6</f>
        <v>Xerox D35 Scanner (XD35wn-U)</v>
      </c>
      <c r="P5" s="145">
        <f>('16 XE NMSO Print Scan Cat Price'!S6/'16 XE NMSO Print Scan Cat Price'!X6)*5*'16 XE NMSO Print Scan Cat Price'!V6</f>
        <v>736.125</v>
      </c>
      <c r="Q5" s="145">
        <f>'16 XE NMSO Print Scan Cat Price'!T6+'16 XE NMSO Print Scan Cat Price'!U6+P5</f>
        <v>1572.5250000000001</v>
      </c>
      <c r="R5" s="138"/>
    </row>
    <row r="6" spans="1:18" ht="22.5" customHeight="1">
      <c r="A6" s="137"/>
      <c r="B6" s="1092"/>
      <c r="C6" s="46" t="s">
        <v>226</v>
      </c>
      <c r="D6" s="189" t="str">
        <f>'16 XE NMSO Print Scan Cat Price'!D7</f>
        <v>B415DN (B415DN) *Fax Included</v>
      </c>
      <c r="E6" s="46" t="s">
        <v>226</v>
      </c>
      <c r="F6" s="66">
        <f>'16 XE NMSO Print Scan Cat Price'!G7+'16 XE NMSO Print Scan Cat Price'!J7</f>
        <v>854.4</v>
      </c>
      <c r="G6" s="66">
        <f>('16 XE NMSO Print Scan Cat Price'!$E7*'16 XE NMSO Print Scan Cat Price'!$K7+IF('16 XE NMSO Print Scan Cat Price'!$F7="-",0,'16 XE NMSO Print Scan Cat Price'!$F7*'16 XE NMSO Print Scan Cat Price'!$L7))*60+$F6</f>
        <v>1207.2</v>
      </c>
      <c r="H6" s="143">
        <f>SUM('16 XE NMSO Print Scan Cat Price'!G7:J7)*(1+'16 XE NMSO Print Scan Cat Price'!M7)</f>
        <v>854.4</v>
      </c>
      <c r="I6" s="66">
        <f>('16 XE NMSO Print Scan Cat Price'!$E7*'16 XE NMSO Print Scan Cat Price'!$K7+IF('16 XE NMSO Print Scan Cat Price'!$F7="-",0,'16 XE NMSO Print Scan Cat Price'!$F7*'16 XE NMSO Print Scan Cat Price'!$L7))*60+$H6</f>
        <v>1207.2</v>
      </c>
      <c r="J6" s="76"/>
      <c r="K6" s="206"/>
      <c r="L6" s="78"/>
      <c r="M6" s="146" t="s">
        <v>48</v>
      </c>
      <c r="N6" s="146" t="s">
        <v>97</v>
      </c>
      <c r="O6" s="146" t="str">
        <f>'16 XE NMSO Print Scan Cat Price'!R7</f>
        <v>Xerox W110 Scanner (XW110-A)</v>
      </c>
      <c r="P6" s="147">
        <f>('16 XE NMSO Print Scan Cat Price'!S7/'16 XE NMSO Print Scan Cat Price'!X7)*5*'16 XE NMSO Print Scan Cat Price'!V7</f>
        <v>1115.7250000000001</v>
      </c>
      <c r="Q6" s="147">
        <f>'16 XE NMSO Print Scan Cat Price'!T7+'16 XE NMSO Print Scan Cat Price'!U7+P6</f>
        <v>10618.021000000001</v>
      </c>
      <c r="R6" s="138"/>
    </row>
    <row r="7" spans="1:18" ht="22.5" customHeight="1">
      <c r="A7" s="137"/>
      <c r="B7" s="1092"/>
      <c r="C7" s="46" t="s">
        <v>229</v>
      </c>
      <c r="D7" s="189" t="str">
        <f>'16 XE NMSO Print Scan Cat Price'!D8</f>
        <v>Xerox VersaLink C415DN (C415DN) *Fax Included</v>
      </c>
      <c r="E7" s="46" t="s">
        <v>229</v>
      </c>
      <c r="F7" s="66">
        <f>'16 XE NMSO Print Scan Cat Price'!G8+'16 XE NMSO Print Scan Cat Price'!J8</f>
        <v>2027.78</v>
      </c>
      <c r="G7" s="66">
        <f>('16 XE NMSO Print Scan Cat Price'!$E8*'16 XE NMSO Print Scan Cat Price'!$K8+IF('16 XE NMSO Print Scan Cat Price'!$F8="-",0,'16 XE NMSO Print Scan Cat Price'!$F8*'16 XE NMSO Print Scan Cat Price'!$L8))*60+$F7</f>
        <v>2916.32</v>
      </c>
      <c r="H7" s="143">
        <f>SUM('16 XE NMSO Print Scan Cat Price'!G8:J8)*(1+'16 XE NMSO Print Scan Cat Price'!M8)</f>
        <v>2027.78</v>
      </c>
      <c r="I7" s="66">
        <f>('16 XE NMSO Print Scan Cat Price'!$E8*'16 XE NMSO Print Scan Cat Price'!$K8+IF('16 XE NMSO Print Scan Cat Price'!$F8="-",0,'16 XE NMSO Print Scan Cat Price'!$F8*'16 XE NMSO Print Scan Cat Price'!$L8))*60+$H7</f>
        <v>2916.32</v>
      </c>
      <c r="J7" s="76"/>
      <c r="K7" s="206"/>
      <c r="L7" s="78"/>
      <c r="M7" s="148" t="s">
        <v>98</v>
      </c>
      <c r="N7" s="148" t="s">
        <v>99</v>
      </c>
      <c r="O7" s="148" t="str">
        <f>'16 XE NMSO Print Scan Cat Price'!R8</f>
        <v>Xerox W110 Scanner (XW110-A)</v>
      </c>
      <c r="P7" s="149">
        <f>('16 XE NMSO Print Scan Cat Price'!S8/'16 XE NMSO Print Scan Cat Price'!X8)*5*'16 XE NMSO Print Scan Cat Price'!V8</f>
        <v>2231.4500000000003</v>
      </c>
      <c r="Q7" s="149">
        <f>'16 XE NMSO Print Scan Cat Price'!T8+'16 XE NMSO Print Scan Cat Price'!U8+P7</f>
        <v>11733.746000000001</v>
      </c>
      <c r="R7" s="138"/>
    </row>
    <row r="8" spans="1:18" ht="22.5" customHeight="1">
      <c r="A8" s="137"/>
      <c r="B8" s="1110" t="s">
        <v>100</v>
      </c>
      <c r="C8" s="47" t="s">
        <v>232</v>
      </c>
      <c r="D8" s="190" t="str">
        <f>'16 XE NMSO Print Scan Cat Price'!D9</f>
        <v>Xerox VersaLink B410DN w/ Extra 550-Sheet Tray (B410DN + 097N02469)</v>
      </c>
      <c r="E8" s="47" t="s">
        <v>232</v>
      </c>
      <c r="F8" s="63">
        <f>'16 XE NMSO Print Scan Cat Price'!G9+'16 XE NMSO Print Scan Cat Price'!J9</f>
        <v>1695.1299999999999</v>
      </c>
      <c r="G8" s="63">
        <f>('16 XE NMSO Print Scan Cat Price'!$E9*'16 XE NMSO Print Scan Cat Price'!$K9+IF('16 XE NMSO Print Scan Cat Price'!$F9="-",0,'16 XE NMSO Print Scan Cat Price'!$F9*'16 XE NMSO Print Scan Cat Price'!$L9))*60+$F8</f>
        <v>3925.6899999999996</v>
      </c>
      <c r="H8" s="63">
        <f>SUM('16 XE NMSO Print Scan Cat Price'!G9:J9)*(1+'16 XE NMSO Print Scan Cat Price'!M9)</f>
        <v>1695.1299999999999</v>
      </c>
      <c r="I8" s="63">
        <f>('16 XE NMSO Print Scan Cat Price'!$E9*'16 XE NMSO Print Scan Cat Price'!$K9+IF('16 XE NMSO Print Scan Cat Price'!$F9="-",0,'16 XE NMSO Print Scan Cat Price'!$F9*'16 XE NMSO Print Scan Cat Price'!$L9))*60+$H8</f>
        <v>3925.6899999999996</v>
      </c>
      <c r="J8" s="76"/>
      <c r="K8" s="206"/>
      <c r="L8" s="78"/>
      <c r="M8" s="150" t="s">
        <v>31</v>
      </c>
      <c r="N8" s="150" t="s">
        <v>31</v>
      </c>
      <c r="O8" s="150" t="s">
        <v>31</v>
      </c>
      <c r="P8" s="150" t="s">
        <v>31</v>
      </c>
      <c r="Q8" s="150" t="s">
        <v>31</v>
      </c>
      <c r="R8" s="151"/>
    </row>
    <row r="9" spans="1:18" ht="22.5" customHeight="1">
      <c r="A9" s="137"/>
      <c r="B9" s="1110"/>
      <c r="C9" s="47" t="s">
        <v>237</v>
      </c>
      <c r="D9" s="190" t="str">
        <f>D10</f>
        <v>Xerox VersaLink C415DN (C415DN + 097N02465)</v>
      </c>
      <c r="E9" s="47" t="s">
        <v>237</v>
      </c>
      <c r="F9" s="63">
        <f>'16 XE NMSO Print Scan Cat Price'!G10+'16 XE NMSO Print Scan Cat Price'!J10</f>
        <v>4251.49</v>
      </c>
      <c r="G9" s="63">
        <f>('16 XE NMSO Print Scan Cat Price'!$E10*'16 XE NMSO Print Scan Cat Price'!$K10+IF('16 XE NMSO Print Scan Cat Price'!$F10="-",0,'16 XE NMSO Print Scan Cat Price'!$F10*'16 XE NMSO Print Scan Cat Price'!$L10))*60+$F9</f>
        <v>11129.65</v>
      </c>
      <c r="H9" s="63">
        <f>SUM('16 XE NMSO Print Scan Cat Price'!G10:J10)*(1+'16 XE NMSO Print Scan Cat Price'!M10)</f>
        <v>4251.49</v>
      </c>
      <c r="I9" s="63">
        <f>('16 XE NMSO Print Scan Cat Price'!$E10*'16 XE NMSO Print Scan Cat Price'!$K10+IF('16 XE NMSO Print Scan Cat Price'!$F10="-",0,'16 XE NMSO Print Scan Cat Price'!$F10*'16 XE NMSO Print Scan Cat Price'!$L10))*60+$H9</f>
        <v>11129.65</v>
      </c>
      <c r="J9" s="76"/>
      <c r="K9" s="206"/>
      <c r="L9" s="218"/>
      <c r="M9" s="214"/>
      <c r="N9" s="214"/>
      <c r="O9" s="214"/>
      <c r="P9" s="214"/>
      <c r="Q9" s="214"/>
      <c r="R9" s="152"/>
    </row>
    <row r="10" spans="1:18" ht="22.5" customHeight="1">
      <c r="A10" s="137"/>
      <c r="B10" s="1110"/>
      <c r="C10" s="47" t="s">
        <v>241</v>
      </c>
      <c r="D10" s="190" t="str">
        <f>'16 XE NMSO Print Scan Cat Price'!D11</f>
        <v>Xerox VersaLink C415DN (C415DN + 097N02465)</v>
      </c>
      <c r="E10" s="47" t="s">
        <v>241</v>
      </c>
      <c r="F10" s="63">
        <f>'16 XE NMSO Print Scan Cat Price'!G11+'16 XE NMSO Print Scan Cat Price'!J11</f>
        <v>2585.98</v>
      </c>
      <c r="G10" s="63">
        <f>('16 XE NMSO Print Scan Cat Price'!$E11*'16 XE NMSO Print Scan Cat Price'!$K11+IF('16 XE NMSO Print Scan Cat Price'!$F11="-",0,'16 XE NMSO Print Scan Cat Price'!$F11*'16 XE NMSO Print Scan Cat Price'!$L11))*60+$F10</f>
        <v>7917.2199999999993</v>
      </c>
      <c r="H10" s="63">
        <f>SUM('16 XE NMSO Print Scan Cat Price'!G11:J11)*(1+'16 XE NMSO Print Scan Cat Price'!M11)</f>
        <v>2585.98</v>
      </c>
      <c r="I10" s="63">
        <f>('16 XE NMSO Print Scan Cat Price'!$E11*'16 XE NMSO Print Scan Cat Price'!$K11+IF('16 XE NMSO Print Scan Cat Price'!$F11="-",0,'16 XE NMSO Print Scan Cat Price'!$F11*'16 XE NMSO Print Scan Cat Price'!$L11))*60+$H10</f>
        <v>7917.2199999999993</v>
      </c>
      <c r="J10" s="76"/>
      <c r="K10" s="206"/>
      <c r="L10" s="163"/>
    </row>
    <row r="11" spans="1:18" ht="22.5" customHeight="1">
      <c r="A11" s="137"/>
      <c r="B11" s="1110"/>
      <c r="C11" s="47" t="s">
        <v>245</v>
      </c>
      <c r="D11" s="190" t="str">
        <f>'16 XE NMSO Print Scan Cat Price'!D12</f>
        <v>Xerox AltaLink C8230H (C8230H)</v>
      </c>
      <c r="E11" s="47" t="s">
        <v>245</v>
      </c>
      <c r="F11" s="63">
        <f>'16 XE NMSO Print Scan Cat Price'!G12+'16 XE NMSO Print Scan Cat Price'!J12</f>
        <v>5365.63</v>
      </c>
      <c r="G11" s="63">
        <f>('16 XE NMSO Print Scan Cat Price'!$E12*'16 XE NMSO Print Scan Cat Price'!$K12+IF('16 XE NMSO Print Scan Cat Price'!$F12="-",0,'16 XE NMSO Print Scan Cat Price'!$F12*'16 XE NMSO Print Scan Cat Price'!$L12))*60+$F11</f>
        <v>9290.7100000000009</v>
      </c>
      <c r="H11" s="63">
        <f>SUM('16 XE NMSO Print Scan Cat Price'!G12:J12)*(1+'16 XE NMSO Print Scan Cat Price'!M12)</f>
        <v>5550.18</v>
      </c>
      <c r="I11" s="63">
        <f>('16 XE NMSO Print Scan Cat Price'!$E12*'16 XE NMSO Print Scan Cat Price'!$K12+IF('16 XE NMSO Print Scan Cat Price'!$F12="-",0,'16 XE NMSO Print Scan Cat Price'!$F12*'16 XE NMSO Print Scan Cat Price'!$L12))*60+$H11</f>
        <v>9475.26</v>
      </c>
      <c r="J11" s="76"/>
      <c r="K11" s="206"/>
      <c r="L11" s="163"/>
    </row>
    <row r="12" spans="1:18" ht="22.5" customHeight="1">
      <c r="A12" s="137"/>
      <c r="B12" s="1092" t="s">
        <v>101</v>
      </c>
      <c r="C12" s="48" t="s">
        <v>250</v>
      </c>
      <c r="D12" s="191" t="str">
        <f>'16 XE NMSO Print Scan Cat Price'!D13</f>
        <v>Xerox VersaLink C620DN w/ Extra 550-Sheet Tray (C620DN + 097N02441)</v>
      </c>
      <c r="E12" s="48" t="s">
        <v>250</v>
      </c>
      <c r="F12" s="64">
        <f>'16 XE NMSO Print Scan Cat Price'!G13+'16 XE NMSO Print Scan Cat Price'!J13</f>
        <v>1879.6799999999998</v>
      </c>
      <c r="G12" s="64">
        <f>('16 XE NMSO Print Scan Cat Price'!$E13*'16 XE NMSO Print Scan Cat Price'!$K13+IF('16 XE NMSO Print Scan Cat Price'!$F13="-",0,'16 XE NMSO Print Scan Cat Price'!$F13*'16 XE NMSO Print Scan Cat Price'!$L13))*60+$F12</f>
        <v>25012.080000000002</v>
      </c>
      <c r="H12" s="64">
        <f>SUM('16 XE NMSO Print Scan Cat Price'!G13:J13)*(1+'16 XE NMSO Print Scan Cat Price'!M13)</f>
        <v>1879.6799999999998</v>
      </c>
      <c r="I12" s="64">
        <f>('16 XE NMSO Print Scan Cat Price'!$E13*'16 XE NMSO Print Scan Cat Price'!$K13+IF('16 XE NMSO Print Scan Cat Price'!$F13="-",0,'16 XE NMSO Print Scan Cat Price'!$F13*'16 XE NMSO Print Scan Cat Price'!$L13))*60+$H12</f>
        <v>25012.080000000002</v>
      </c>
      <c r="J12" s="76"/>
      <c r="K12" s="206"/>
      <c r="L12" s="163"/>
    </row>
    <row r="13" spans="1:18" ht="29.25" customHeight="1">
      <c r="A13" s="137"/>
      <c r="B13" s="1092"/>
      <c r="C13" s="48" t="s">
        <v>254</v>
      </c>
      <c r="D13" s="191" t="str">
        <f>'16 XE NMSO Print Scan Cat Price'!D14</f>
        <v>Xerox VersaLink B625DN  (097N02445)</v>
      </c>
      <c r="E13" s="48" t="s">
        <v>254</v>
      </c>
      <c r="F13" s="64">
        <f>'16 XE NMSO Print Scan Cat Price'!G14+'16 XE NMSO Print Scan Cat Price'!J14</f>
        <v>3335.5699999999997</v>
      </c>
      <c r="G13" s="64">
        <f>('16 XE NMSO Print Scan Cat Price'!$E14*'16 XE NMSO Print Scan Cat Price'!$K14+IF('16 XE NMSO Print Scan Cat Price'!$F14="-",0,'16 XE NMSO Print Scan Cat Price'!$F14*'16 XE NMSO Print Scan Cat Price'!$L14))*60+$F13</f>
        <v>10007.57</v>
      </c>
      <c r="H13" s="64">
        <f>SUM('16 XE NMSO Print Scan Cat Price'!G14:J14)*(1+'16 XE NMSO Print Scan Cat Price'!M14)</f>
        <v>3335.5699999999997</v>
      </c>
      <c r="I13" s="64">
        <f>('16 XE NMSO Print Scan Cat Price'!$E14*'16 XE NMSO Print Scan Cat Price'!$K14+IF('16 XE NMSO Print Scan Cat Price'!$F14="-",0,'16 XE NMSO Print Scan Cat Price'!$F14*'16 XE NMSO Print Scan Cat Price'!$L14))*60+$H13</f>
        <v>10007.57</v>
      </c>
      <c r="J13" s="76"/>
      <c r="K13" s="206"/>
      <c r="L13" s="163"/>
    </row>
    <row r="14" spans="1:18" ht="33" customHeight="1">
      <c r="A14" s="137"/>
      <c r="B14" s="1092"/>
      <c r="C14" s="48" t="s">
        <v>258</v>
      </c>
      <c r="D14" s="191" t="str">
        <f>'16 XE NMSO Print Scan Cat Price'!D15</f>
        <v>Xerox AltaLink B8245 (B8245H)</v>
      </c>
      <c r="E14" s="48" t="s">
        <v>258</v>
      </c>
      <c r="F14" s="64">
        <f>'16 XE NMSO Print Scan Cat Price'!G15+'16 XE NMSO Print Scan Cat Price'!J15</f>
        <v>6165.35</v>
      </c>
      <c r="G14" s="64">
        <f>('16 XE NMSO Print Scan Cat Price'!$E15*'16 XE NMSO Print Scan Cat Price'!$K15+IF('16 XE NMSO Print Scan Cat Price'!$F15="-",0,'16 XE NMSO Print Scan Cat Price'!$F15*'16 XE NMSO Print Scan Cat Price'!$L15))*60+$F14</f>
        <v>9885.35</v>
      </c>
      <c r="H14" s="64">
        <f>SUM('16 XE NMSO Print Scan Cat Price'!G15:J15)*(1+'16 XE NMSO Print Scan Cat Price'!M15)</f>
        <v>7067.6</v>
      </c>
      <c r="I14" s="64">
        <f>('16 XE NMSO Print Scan Cat Price'!$E15*'16 XE NMSO Print Scan Cat Price'!$K15+IF('16 XE NMSO Print Scan Cat Price'!$F15="-",0,'16 XE NMSO Print Scan Cat Price'!$F15*'16 XE NMSO Print Scan Cat Price'!$L15))*60+$H14</f>
        <v>10787.6</v>
      </c>
      <c r="J14" s="76"/>
      <c r="K14" s="206"/>
      <c r="L14" s="163"/>
      <c r="M14" s="215"/>
      <c r="N14" s="215"/>
      <c r="O14" s="215"/>
      <c r="P14" s="215"/>
      <c r="Q14" s="215"/>
      <c r="R14" s="215"/>
    </row>
    <row r="15" spans="1:18" ht="22.5" customHeight="1">
      <c r="A15" s="137"/>
      <c r="B15" s="1092"/>
      <c r="C15" s="48" t="s">
        <v>263</v>
      </c>
      <c r="D15" s="191" t="str">
        <f>'16 XE NMSO Print Scan Cat Price'!D16</f>
        <v>Xerox VersaLink C625DN (097N02441)</v>
      </c>
      <c r="E15" s="48" t="s">
        <v>263</v>
      </c>
      <c r="F15" s="64">
        <f>'16 XE NMSO Print Scan Cat Price'!G16+'16 XE NMSO Print Scan Cat Price'!J16</f>
        <v>4559.07</v>
      </c>
      <c r="G15" s="64">
        <f>('16 XE NMSO Print Scan Cat Price'!$E16*'16 XE NMSO Print Scan Cat Price'!$K16+IF('16 XE NMSO Print Scan Cat Price'!$F16="-",0,'16 XE NMSO Print Scan Cat Price'!$F16*'16 XE NMSO Print Scan Cat Price'!$L16))*60+$F15</f>
        <v>22329.87</v>
      </c>
      <c r="H15" s="64">
        <f>SUM('16 XE NMSO Print Scan Cat Price'!G16:J16)*(1+'16 XE NMSO Print Scan Cat Price'!M16)</f>
        <v>4559.07</v>
      </c>
      <c r="I15" s="64">
        <f>('16 XE NMSO Print Scan Cat Price'!$E16*'16 XE NMSO Print Scan Cat Price'!$K16+IF('16 XE NMSO Print Scan Cat Price'!$F16="-",0,'16 XE NMSO Print Scan Cat Price'!$F16*'16 XE NMSO Print Scan Cat Price'!$L16))*60+$H15</f>
        <v>22329.87</v>
      </c>
      <c r="J15" s="76"/>
      <c r="K15" s="206"/>
      <c r="L15" s="153"/>
      <c r="M15" s="153"/>
      <c r="P15" s="154" t="s">
        <v>31</v>
      </c>
      <c r="Q15" s="155" t="s">
        <v>31</v>
      </c>
    </row>
    <row r="16" spans="1:18" ht="22.5" customHeight="1">
      <c r="A16" s="137"/>
      <c r="B16" s="1092"/>
      <c r="C16" s="48" t="s">
        <v>266</v>
      </c>
      <c r="D16" s="191" t="str">
        <f>'16 XE NMSO Print Scan Cat Price'!D17</f>
        <v>Xerox AltaLink C8245 (C8245H)</v>
      </c>
      <c r="E16" s="48" t="s">
        <v>266</v>
      </c>
      <c r="F16" s="64">
        <f>'16 XE NMSO Print Scan Cat Price'!G17+'16 XE NMSO Print Scan Cat Price'!J17</f>
        <v>5570.68</v>
      </c>
      <c r="G16" s="64">
        <f>('16 XE NMSO Print Scan Cat Price'!$E17*'16 XE NMSO Print Scan Cat Price'!$K17+IF('16 XE NMSO Print Scan Cat Price'!$F17="-",0,'16 XE NMSO Print Scan Cat Price'!$F17*'16 XE NMSO Print Scan Cat Price'!$L17))*60+$F16</f>
        <v>13979.800000000001</v>
      </c>
      <c r="H16" s="64">
        <f>SUM('16 XE NMSO Print Scan Cat Price'!G17:J17)*(1+'16 XE NMSO Print Scan Cat Price'!M17)</f>
        <v>6472.93</v>
      </c>
      <c r="I16" s="64">
        <f>('16 XE NMSO Print Scan Cat Price'!$E17*'16 XE NMSO Print Scan Cat Price'!$K17+IF('16 XE NMSO Print Scan Cat Price'!$F17="-",0,'16 XE NMSO Print Scan Cat Price'!$F17*'16 XE NMSO Print Scan Cat Price'!$L17))*60+$H16</f>
        <v>14882.050000000001</v>
      </c>
      <c r="J16" s="76"/>
      <c r="K16" s="206"/>
      <c r="L16" s="153"/>
      <c r="M16" s="153"/>
    </row>
    <row r="17" spans="1:13" ht="22.5" customHeight="1">
      <c r="A17" s="137"/>
      <c r="B17" s="1092" t="s">
        <v>102</v>
      </c>
      <c r="C17" s="49" t="s">
        <v>271</v>
      </c>
      <c r="D17" s="192" t="str">
        <f>'16 XE NMSO Print Scan Cat Price'!D18</f>
        <v>Xerox VersaLink B620DN w/Extra 550-Sheet Tray (B620DN + 097N02445)</v>
      </c>
      <c r="E17" s="49" t="s">
        <v>271</v>
      </c>
      <c r="F17" s="65">
        <f>'16 XE NMSO Print Scan Cat Price'!G18+'16 XE NMSO Print Scan Cat Price'!J18</f>
        <v>1931.62</v>
      </c>
      <c r="G17" s="65">
        <f>('16 XE NMSO Print Scan Cat Price'!$E18*'16 XE NMSO Print Scan Cat Price'!$K18+IF('16 XE NMSO Print Scan Cat Price'!$F18="-",0,'16 XE NMSO Print Scan Cat Price'!$F18*'16 XE NMSO Print Scan Cat Price'!$L18))*60+$F17</f>
        <v>8822.02</v>
      </c>
      <c r="H17" s="65">
        <f>SUM('16 XE NMSO Print Scan Cat Price'!G18:J18)*(1+'16 XE NMSO Print Scan Cat Price'!M18)</f>
        <v>1931.62</v>
      </c>
      <c r="I17" s="65">
        <f>('16 XE NMSO Print Scan Cat Price'!$E18*'16 XE NMSO Print Scan Cat Price'!$K18+IF('16 XE NMSO Print Scan Cat Price'!$F18="-",0,'16 XE NMSO Print Scan Cat Price'!$F18*'16 XE NMSO Print Scan Cat Price'!$L18))*60+$H17</f>
        <v>8822.02</v>
      </c>
      <c r="J17" s="76"/>
      <c r="K17" s="206"/>
      <c r="L17" s="153"/>
      <c r="M17" s="153"/>
    </row>
    <row r="18" spans="1:13" ht="22.5" customHeight="1">
      <c r="A18" s="137"/>
      <c r="B18" s="1092"/>
      <c r="C18" s="49" t="s">
        <v>275</v>
      </c>
      <c r="D18" s="192" t="str">
        <f>'16 XE NMSO Print Scan Cat Price'!D19</f>
        <v xml:space="preserve">Xerox VersaLink B605 w/ Extra 550-Sheet Tray (B605DNM + 8WA) *Fax included </v>
      </c>
      <c r="E18" s="49" t="s">
        <v>275</v>
      </c>
      <c r="F18" s="65">
        <f>'16 XE NMSO Print Scan Cat Price'!G19+'16 XE NMSO Print Scan Cat Price'!J19</f>
        <v>3335.5699999999997</v>
      </c>
      <c r="G18" s="65">
        <f>('16 XE NMSO Print Scan Cat Price'!$E19*'16 XE NMSO Print Scan Cat Price'!$K19+IF('16 XE NMSO Print Scan Cat Price'!$F19="-",0,'16 XE NMSO Print Scan Cat Price'!$F19*'16 XE NMSO Print Scan Cat Price'!$L19))*60+$F18</f>
        <v>13343.569999999998</v>
      </c>
      <c r="H18" s="65">
        <f>SUM('16 XE NMSO Print Scan Cat Price'!G19:J19)*(1+'16 XE NMSO Print Scan Cat Price'!M19)</f>
        <v>4504.3899999999994</v>
      </c>
      <c r="I18" s="65">
        <f>('16 XE NMSO Print Scan Cat Price'!$E19*'16 XE NMSO Print Scan Cat Price'!$K19+IF('16 XE NMSO Print Scan Cat Price'!$F19="-",0,'16 XE NMSO Print Scan Cat Price'!$F19*'16 XE NMSO Print Scan Cat Price'!$L19))*60+$H18</f>
        <v>14512.389999999998</v>
      </c>
      <c r="J18" s="76"/>
      <c r="K18" s="206"/>
      <c r="L18" s="153"/>
      <c r="M18" s="153"/>
    </row>
    <row r="19" spans="1:13" ht="28.5" customHeight="1">
      <c r="A19" s="137"/>
      <c r="B19" s="1092"/>
      <c r="C19" s="49" t="s">
        <v>279</v>
      </c>
      <c r="D19" s="192" t="str">
        <f>'16 XE NMSO Print Scan Cat Price'!D20</f>
        <v>Xerox AltaLink B8255 (B8255H)</v>
      </c>
      <c r="E19" s="49" t="s">
        <v>279</v>
      </c>
      <c r="F19" s="65">
        <f>'16 XE NMSO Print Scan Cat Price'!G20+'16 XE NMSO Print Scan Cat Price'!J20</f>
        <v>6201.8</v>
      </c>
      <c r="G19" s="65">
        <f>('16 XE NMSO Print Scan Cat Price'!$E20*'16 XE NMSO Print Scan Cat Price'!$K20+IF('16 XE NMSO Print Scan Cat Price'!$F20="-",0,'16 XE NMSO Print Scan Cat Price'!$F20*'16 XE NMSO Print Scan Cat Price'!$L20))*60+$F19</f>
        <v>9729.7999999999993</v>
      </c>
      <c r="H19" s="65">
        <f>SUM('16 XE NMSO Print Scan Cat Price'!G20:J20)*(1+'16 XE NMSO Print Scan Cat Price'!M20)</f>
        <v>7104.05</v>
      </c>
      <c r="I19" s="65">
        <f>('16 XE NMSO Print Scan Cat Price'!$E20*'16 XE NMSO Print Scan Cat Price'!$K20+IF('16 XE NMSO Print Scan Cat Price'!$F20="-",0,'16 XE NMSO Print Scan Cat Price'!$F20*'16 XE NMSO Print Scan Cat Price'!$L20))*60+$H19</f>
        <v>10632.05</v>
      </c>
      <c r="J19" s="76"/>
      <c r="K19" s="206"/>
      <c r="L19" s="153"/>
      <c r="M19" s="153"/>
    </row>
    <row r="20" spans="1:13" ht="22.5" customHeight="1">
      <c r="A20" s="137"/>
      <c r="B20" s="1092"/>
      <c r="C20" s="49" t="s">
        <v>283</v>
      </c>
      <c r="D20" s="192" t="str">
        <f>'16 XE NMSO Print Scan Cat Price'!D21</f>
        <v>Xerox AltaLink C8255 (C8255H)</v>
      </c>
      <c r="E20" s="49" t="s">
        <v>283</v>
      </c>
      <c r="F20" s="65">
        <f>'16 XE NMSO Print Scan Cat Price'!G21+'16 XE NMSO Print Scan Cat Price'!J21</f>
        <v>5775.74</v>
      </c>
      <c r="G20" s="65">
        <f>('16 XE NMSO Print Scan Cat Price'!$E21*'16 XE NMSO Print Scan Cat Price'!$K21+IF('16 XE NMSO Print Scan Cat Price'!$F21="-",0,'16 XE NMSO Print Scan Cat Price'!$F21*'16 XE NMSO Print Scan Cat Price'!$L21))*60+$F20</f>
        <v>14941.743200000001</v>
      </c>
      <c r="H20" s="65">
        <f>SUM('16 XE NMSO Print Scan Cat Price'!G21:J21)*(1+'16 XE NMSO Print Scan Cat Price'!M21)</f>
        <v>6677.99</v>
      </c>
      <c r="I20" s="65">
        <f>('16 XE NMSO Print Scan Cat Price'!$E21*'16 XE NMSO Print Scan Cat Price'!$K21+IF('16 XE NMSO Print Scan Cat Price'!$F21="-",0,'16 XE NMSO Print Scan Cat Price'!$F21*'16 XE NMSO Print Scan Cat Price'!$L21))*60+$H20</f>
        <v>15843.993200000001</v>
      </c>
      <c r="J20" s="76"/>
      <c r="K20" s="206"/>
      <c r="L20" s="153"/>
      <c r="M20" s="153"/>
    </row>
    <row r="21" spans="1:13" ht="22.5" customHeight="1">
      <c r="A21" s="137"/>
      <c r="B21" s="893"/>
      <c r="C21" s="49" t="s">
        <v>287</v>
      </c>
      <c r="D21" s="193" t="str">
        <f>'16 XE NMSO Print Scan Cat Price'!D22</f>
        <v>Xerox AltaLink C8255 (C8255H)</v>
      </c>
      <c r="E21" s="49" t="s">
        <v>287</v>
      </c>
      <c r="F21" s="81">
        <f>'16 XE NMSO Print Scan Cat Price'!G22+'16 XE NMSO Print Scan Cat Price'!J22</f>
        <v>5775.74</v>
      </c>
      <c r="G21" s="81">
        <f>('16 XE NMSO Print Scan Cat Price'!$E22*'16 XE NMSO Print Scan Cat Price'!$K22+IF('16 XE NMSO Print Scan Cat Price'!$F22="-",0,'16 XE NMSO Print Scan Cat Price'!$F22*'16 XE NMSO Print Scan Cat Price'!$L22))*60+$F21</f>
        <v>14941.743200000001</v>
      </c>
      <c r="H21" s="81">
        <f>SUM('16 XE NMSO Print Scan Cat Price'!G22:J22)*(1+'16 XE NMSO Print Scan Cat Price'!M22)</f>
        <v>6677.99</v>
      </c>
      <c r="I21" s="81">
        <f>('16 XE NMSO Print Scan Cat Price'!$E22*'16 XE NMSO Print Scan Cat Price'!$K22+IF('16 XE NMSO Print Scan Cat Price'!$F22="-",0,'16 XE NMSO Print Scan Cat Price'!$F22*'16 XE NMSO Print Scan Cat Price'!$L22))*60+$H21</f>
        <v>15843.993200000001</v>
      </c>
      <c r="J21" s="76"/>
      <c r="K21" s="206"/>
      <c r="L21" s="153"/>
      <c r="M21" s="153"/>
    </row>
    <row r="22" spans="1:13" ht="10.5" customHeight="1">
      <c r="A22" s="76"/>
      <c r="B22" s="156" t="s">
        <v>31</v>
      </c>
      <c r="C22" s="156" t="s">
        <v>31</v>
      </c>
      <c r="D22" s="156" t="s">
        <v>31</v>
      </c>
      <c r="E22" s="156" t="s">
        <v>31</v>
      </c>
      <c r="F22" s="156" t="s">
        <v>31</v>
      </c>
      <c r="G22" s="156"/>
      <c r="H22" s="156"/>
      <c r="I22" s="156" t="s">
        <v>31</v>
      </c>
      <c r="J22" s="77"/>
      <c r="K22" s="206"/>
      <c r="L22" s="153"/>
      <c r="M22" s="153"/>
    </row>
    <row r="23" spans="1:13" ht="11.25" customHeight="1">
      <c r="A23" s="76"/>
      <c r="B23" s="157"/>
      <c r="C23" s="157"/>
      <c r="D23" s="157"/>
      <c r="E23" s="157"/>
      <c r="F23" s="157"/>
      <c r="G23" s="157"/>
      <c r="H23" s="157"/>
      <c r="I23" s="157"/>
      <c r="J23" s="205"/>
      <c r="K23" s="206"/>
      <c r="L23" s="153"/>
      <c r="M23" s="153"/>
    </row>
    <row r="24" spans="1:13" ht="21">
      <c r="K24" s="206"/>
    </row>
    <row r="25" spans="1:13" ht="45" customHeight="1">
      <c r="K25" s="206"/>
    </row>
    <row r="26" spans="1:13" ht="2.25" customHeight="1">
      <c r="K26" s="206"/>
    </row>
    <row r="27" spans="1:13" ht="21" hidden="1">
      <c r="K27" s="206"/>
    </row>
    <row r="28" spans="1:13" ht="21" hidden="1">
      <c r="K28" s="206"/>
    </row>
    <row r="29" spans="1:13" ht="21" hidden="1">
      <c r="K29" s="206"/>
    </row>
    <row r="30" spans="1:13" ht="21">
      <c r="K30" s="206"/>
    </row>
    <row r="31" spans="1:13" ht="21">
      <c r="K31" s="206"/>
    </row>
    <row r="32" spans="1:13" ht="21">
      <c r="K32" s="206"/>
    </row>
    <row r="33" spans="11:11" ht="21">
      <c r="K33" s="206"/>
    </row>
  </sheetData>
  <mergeCells count="11">
    <mergeCell ref="B1:J1"/>
    <mergeCell ref="P2:Q2"/>
    <mergeCell ref="B12:B16"/>
    <mergeCell ref="B17:B21"/>
    <mergeCell ref="B5:B7"/>
    <mergeCell ref="B8:B11"/>
    <mergeCell ref="B3:D3"/>
    <mergeCell ref="E3:I3"/>
    <mergeCell ref="B2:D2"/>
    <mergeCell ref="E2:I2"/>
    <mergeCell ref="M2:O2"/>
  </mergeCells>
  <conditionalFormatting sqref="B2:B4">
    <cfRule type="cellIs" dxfId="84" priority="366" operator="equal">
      <formula>Dev_PL5</formula>
    </cfRule>
    <cfRule type="cellIs" dxfId="83" priority="367" operator="equal">
      <formula>Dev_PL4</formula>
    </cfRule>
    <cfRule type="cellIs" dxfId="82" priority="368" operator="equal">
      <formula>Dev_PL3</formula>
    </cfRule>
    <cfRule type="cellIs" dxfId="81" priority="369" operator="equal">
      <formula>qweqweqw</formula>
    </cfRule>
    <cfRule type="cellIs" dxfId="80" priority="370" operator="equal">
      <formula>Dev_PL1</formula>
    </cfRule>
  </conditionalFormatting>
  <conditionalFormatting sqref="B22:I22">
    <cfRule type="cellIs" dxfId="79" priority="476" operator="equal">
      <formula>Dev_PL5</formula>
    </cfRule>
    <cfRule type="cellIs" dxfId="78" priority="477" operator="equal">
      <formula>Dev_PL4</formula>
    </cfRule>
    <cfRule type="cellIs" dxfId="77" priority="478" operator="equal">
      <formula>Dev_PL3</formula>
    </cfRule>
    <cfRule type="cellIs" dxfId="76" priority="479" operator="equal">
      <formula>qweqweqw</formula>
    </cfRule>
    <cfRule type="cellIs" dxfId="75" priority="480" operator="equal">
      <formula>Dev_PL1</formula>
    </cfRule>
  </conditionalFormatting>
  <conditionalFormatting sqref="C5:C21">
    <cfRule type="cellIs" dxfId="74" priority="81" operator="equal">
      <formula>Dev_PL5</formula>
    </cfRule>
    <cfRule type="cellIs" dxfId="73" priority="82" operator="equal">
      <formula>Dev_PL4</formula>
    </cfRule>
    <cfRule type="cellIs" dxfId="72" priority="83" operator="equal">
      <formula>Dev_PL3</formula>
    </cfRule>
    <cfRule type="cellIs" dxfId="71" priority="84" operator="equal">
      <formula>qweqweqw</formula>
    </cfRule>
    <cfRule type="cellIs" dxfId="70" priority="85" operator="equal">
      <formula>Dev_PL1</formula>
    </cfRule>
  </conditionalFormatting>
  <conditionalFormatting sqref="E5:I21">
    <cfRule type="cellIs" dxfId="69" priority="1" operator="equal">
      <formula>Dev_PL5</formula>
    </cfRule>
    <cfRule type="cellIs" dxfId="68" priority="2" operator="equal">
      <formula>Dev_PL4</formula>
    </cfRule>
    <cfRule type="cellIs" dxfId="67" priority="3" operator="equal">
      <formula>Dev_PL3</formula>
    </cfRule>
    <cfRule type="cellIs" dxfId="66" priority="4" operator="equal">
      <formula>qweqweqw</formula>
    </cfRule>
    <cfRule type="cellIs" dxfId="65" priority="5" operator="equal">
      <formula>Dev_PL1</formula>
    </cfRule>
  </conditionalFormatting>
  <printOptions horizontalCentered="1"/>
  <pageMargins left="0.7" right="0.7" top="0.75" bottom="0.75" header="0.3" footer="0.3"/>
  <pageSetup paperSize="5" fitToHeight="2" orientation="landscape" r:id="rId1"/>
  <headerFooter>
    <oddHeader xml:space="preserve">&amp;L&amp;"Calibri,Regular"&amp;K000000WTD - Printing Products 
Catalogue TCO Pricing  &amp;C&amp;"Calibri,Regular"&amp;K000000Xerox  
&amp;A&amp;R&amp;"Calibri"&amp;12&amp;K000000 Unclassified | &amp;1#_x000D_&amp;"Calibri"&amp;11&amp;K000000&amp;"Calibri,Regular"&amp;K000000Quarter 10 
Quarterly Period: 07.01.21 - 09.30.21 
</oddHeader>
    <oddFooter>&amp;L&amp;"Calibri,Regular"&amp;K000000&amp;F&amp;C&amp;"Calibri,Regular"&amp;K000000&amp;P of &amp;N&amp;R&amp;"Calibri,Regular"&amp;K000000&amp;A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B23"/>
  <sheetViews>
    <sheetView topLeftCell="A5" zoomScaleNormal="100" workbookViewId="0">
      <selection activeCell="H6" sqref="H6"/>
    </sheetView>
  </sheetViews>
  <sheetFormatPr defaultColWidth="11.28515625" defaultRowHeight="15"/>
  <cols>
    <col min="1" max="1" width="2" customWidth="1"/>
    <col min="5" max="5" width="11.28515625" customWidth="1"/>
    <col min="6" max="6" width="1.7109375" customWidth="1"/>
    <col min="7" max="10" width="11.28515625" customWidth="1"/>
    <col min="11" max="11" width="2.140625" customWidth="1"/>
    <col min="12" max="14" width="11.28515625" customWidth="1"/>
    <col min="15" max="15" width="6.28515625" customWidth="1"/>
    <col min="16" max="18" width="1.7109375" customWidth="1"/>
    <col min="22" max="22" width="1.85546875" customWidth="1"/>
    <col min="26" max="26" width="1.7109375" customWidth="1"/>
    <col min="30" max="30" width="1.7109375" customWidth="1"/>
    <col min="34" max="34" width="2" customWidth="1"/>
    <col min="38" max="38" width="1.7109375" customWidth="1"/>
    <col min="42" max="42" width="2.7109375" customWidth="1"/>
    <col min="46" max="46" width="1.7109375" customWidth="1"/>
    <col min="50" max="50" width="2.28515625" customWidth="1"/>
  </cols>
  <sheetData>
    <row r="1" spans="1:54">
      <c r="A1" t="s">
        <v>31</v>
      </c>
    </row>
    <row r="3" spans="1:54" ht="21">
      <c r="A3" s="558" t="s">
        <v>31</v>
      </c>
      <c r="B3" s="558" t="s">
        <v>31</v>
      </c>
      <c r="C3" s="558" t="s">
        <v>31</v>
      </c>
      <c r="D3" s="558" t="s">
        <v>31</v>
      </c>
      <c r="E3" s="558" t="s">
        <v>31</v>
      </c>
      <c r="F3" s="558" t="s">
        <v>31</v>
      </c>
      <c r="G3" s="558" t="s">
        <v>31</v>
      </c>
      <c r="H3" s="558" t="s">
        <v>31</v>
      </c>
      <c r="I3" s="558" t="s">
        <v>31</v>
      </c>
      <c r="J3" s="558" t="s">
        <v>31</v>
      </c>
      <c r="K3" s="558" t="s">
        <v>31</v>
      </c>
      <c r="L3" s="558" t="s">
        <v>31</v>
      </c>
      <c r="M3" s="558" t="s">
        <v>31</v>
      </c>
      <c r="N3" s="558" t="s">
        <v>31</v>
      </c>
      <c r="O3" s="558" t="s">
        <v>31</v>
      </c>
      <c r="P3" s="558"/>
      <c r="R3" s="80"/>
      <c r="S3" s="80"/>
      <c r="T3" s="80"/>
      <c r="U3" s="80"/>
      <c r="V3" s="80"/>
      <c r="W3" s="80"/>
      <c r="X3" s="80"/>
      <c r="Y3" s="80"/>
      <c r="Z3" s="80"/>
      <c r="AA3" s="80"/>
      <c r="AB3" s="80"/>
      <c r="AC3" s="80"/>
      <c r="AD3" s="80"/>
      <c r="AE3" s="80"/>
      <c r="AF3" s="80"/>
      <c r="AG3" s="80"/>
      <c r="AH3" s="80"/>
      <c r="AI3" s="80"/>
      <c r="AJ3" s="80"/>
      <c r="AK3" s="80"/>
      <c r="AL3" s="80"/>
      <c r="AM3" s="80"/>
      <c r="AN3" s="80"/>
      <c r="AO3" s="80"/>
      <c r="AP3" s="471"/>
      <c r="AQ3" s="471"/>
      <c r="AR3" s="471"/>
      <c r="AS3" s="471"/>
      <c r="AT3" s="471"/>
      <c r="AU3" s="471"/>
      <c r="AV3" s="471"/>
      <c r="AW3" s="471"/>
      <c r="AX3" s="471"/>
      <c r="AY3" s="471"/>
      <c r="AZ3" s="471"/>
      <c r="BA3" s="471"/>
      <c r="BB3" s="471"/>
    </row>
    <row r="4" spans="1:54" ht="21">
      <c r="A4" s="558" t="s">
        <v>31</v>
      </c>
      <c r="B4" s="1142" t="s">
        <v>736</v>
      </c>
      <c r="C4" s="1142"/>
      <c r="D4" s="558"/>
      <c r="E4" s="558" t="s">
        <v>31</v>
      </c>
      <c r="F4" s="558" t="s">
        <v>31</v>
      </c>
      <c r="G4" s="1143" t="s">
        <v>731</v>
      </c>
      <c r="H4" s="1143"/>
      <c r="I4" s="1143"/>
      <c r="J4" s="1143"/>
      <c r="K4" s="559"/>
      <c r="L4" s="1143" t="s">
        <v>737</v>
      </c>
      <c r="M4" s="1143"/>
      <c r="N4" s="1143"/>
      <c r="O4" s="1143"/>
      <c r="P4" s="558"/>
      <c r="R4" s="80"/>
      <c r="S4" s="1146" t="s">
        <v>744</v>
      </c>
      <c r="T4" s="1146"/>
      <c r="U4" s="1146"/>
      <c r="V4" s="106"/>
      <c r="W4" s="1084" t="s">
        <v>784</v>
      </c>
      <c r="X4" s="1084"/>
      <c r="Y4" s="1084"/>
      <c r="Z4" s="106"/>
      <c r="AA4" s="1084" t="s">
        <v>785</v>
      </c>
      <c r="AB4" s="1084"/>
      <c r="AC4" s="1084"/>
      <c r="AD4" s="106"/>
      <c r="AE4" s="1084" t="s">
        <v>786</v>
      </c>
      <c r="AF4" s="1084"/>
      <c r="AG4" s="1084"/>
      <c r="AH4" s="106"/>
      <c r="AI4" s="1146" t="s">
        <v>746</v>
      </c>
      <c r="AJ4" s="1146"/>
      <c r="AK4" s="1146"/>
      <c r="AL4" s="471"/>
      <c r="AM4" s="1084" t="s">
        <v>749</v>
      </c>
      <c r="AN4" s="1084"/>
      <c r="AO4" s="1084"/>
      <c r="AP4" s="471"/>
      <c r="AQ4" s="471"/>
      <c r="AR4" s="471"/>
      <c r="AS4" s="471"/>
      <c r="AT4" s="471"/>
      <c r="AU4" s="471"/>
      <c r="AV4" s="471"/>
      <c r="AW4" s="471"/>
      <c r="AX4" s="471"/>
      <c r="AY4" s="471"/>
      <c r="AZ4" s="471"/>
      <c r="BA4" s="471"/>
      <c r="BB4" s="471"/>
    </row>
    <row r="5" spans="1:54" ht="25.5">
      <c r="A5" s="558" t="s">
        <v>31</v>
      </c>
      <c r="B5" s="464" t="s">
        <v>729</v>
      </c>
      <c r="C5" s="464" t="s">
        <v>740</v>
      </c>
      <c r="D5" s="465" t="s">
        <v>741</v>
      </c>
      <c r="E5" s="558" t="s">
        <v>31</v>
      </c>
      <c r="F5" s="558" t="s">
        <v>31</v>
      </c>
      <c r="G5" s="606" t="s">
        <v>734</v>
      </c>
      <c r="H5" s="606" t="s">
        <v>68</v>
      </c>
      <c r="I5" s="606" t="s">
        <v>69</v>
      </c>
      <c r="J5" s="606" t="s">
        <v>70</v>
      </c>
      <c r="K5" s="610"/>
      <c r="L5" s="606" t="s">
        <v>734</v>
      </c>
      <c r="M5" s="606" t="s">
        <v>68</v>
      </c>
      <c r="N5" s="606" t="s">
        <v>69</v>
      </c>
      <c r="O5" s="606" t="s">
        <v>70</v>
      </c>
      <c r="P5" s="558"/>
      <c r="R5" s="80"/>
      <c r="S5" s="45" t="s">
        <v>68</v>
      </c>
      <c r="T5" s="45" t="s">
        <v>69</v>
      </c>
      <c r="U5" s="45" t="s">
        <v>70</v>
      </c>
      <c r="V5" s="106"/>
      <c r="W5" s="45" t="s">
        <v>68</v>
      </c>
      <c r="X5" s="45" t="s">
        <v>69</v>
      </c>
      <c r="Y5" s="45" t="s">
        <v>70</v>
      </c>
      <c r="Z5" s="106"/>
      <c r="AA5" s="45" t="s">
        <v>68</v>
      </c>
      <c r="AB5" s="45" t="s">
        <v>69</v>
      </c>
      <c r="AC5" s="45" t="s">
        <v>70</v>
      </c>
      <c r="AD5" s="106"/>
      <c r="AE5" s="45" t="s">
        <v>68</v>
      </c>
      <c r="AF5" s="45" t="s">
        <v>69</v>
      </c>
      <c r="AG5" s="45" t="s">
        <v>70</v>
      </c>
      <c r="AH5" s="106"/>
      <c r="AI5" s="45" t="s">
        <v>68</v>
      </c>
      <c r="AJ5" s="45" t="s">
        <v>69</v>
      </c>
      <c r="AK5" s="45" t="s">
        <v>70</v>
      </c>
      <c r="AL5" s="471"/>
      <c r="AM5" s="45" t="s">
        <v>68</v>
      </c>
      <c r="AN5" s="45" t="s">
        <v>69</v>
      </c>
      <c r="AO5" s="45" t="s">
        <v>70</v>
      </c>
      <c r="AP5" s="471"/>
      <c r="AQ5" s="471"/>
      <c r="AR5" s="471"/>
      <c r="AS5" s="471"/>
      <c r="AT5" s="471"/>
      <c r="AU5" s="471"/>
      <c r="AV5" s="471"/>
      <c r="AW5" s="471"/>
      <c r="AX5" s="471"/>
      <c r="AY5" s="471"/>
      <c r="AZ5" s="471"/>
      <c r="BA5" s="471"/>
      <c r="BB5" s="471"/>
    </row>
    <row r="6" spans="1:54" ht="21">
      <c r="A6" s="558" t="s">
        <v>31</v>
      </c>
      <c r="B6" s="560" t="s">
        <v>724</v>
      </c>
      <c r="C6" s="561">
        <v>0.05</v>
      </c>
      <c r="D6" s="561">
        <v>0</v>
      </c>
      <c r="E6" s="558" t="s">
        <v>31</v>
      </c>
      <c r="F6" s="558" t="s">
        <v>31</v>
      </c>
      <c r="G6" s="606" t="s">
        <v>724</v>
      </c>
      <c r="H6" s="607">
        <v>4.7500000000000001E-2</v>
      </c>
      <c r="I6" s="607">
        <v>4.9500000000000002E-2</v>
      </c>
      <c r="J6" s="607">
        <v>0.05</v>
      </c>
      <c r="K6" s="605"/>
      <c r="L6" s="606" t="s">
        <v>724</v>
      </c>
      <c r="M6" s="608">
        <f>RANK(H6,$H6:$J6,0)</f>
        <v>3</v>
      </c>
      <c r="N6" s="608">
        <f>RANK(I6,$H6:$J6,0)</f>
        <v>2</v>
      </c>
      <c r="O6" s="608">
        <f>RANK(J6,$H6:$J6,0)</f>
        <v>1</v>
      </c>
      <c r="P6" s="558"/>
      <c r="R6" s="80"/>
      <c r="S6" s="546">
        <f>IF('11 NMSO Print Scan TCO Rank '!X4=1,'Tech.- Fin. Overall Rating'!$C$15*'Tech.- Fin. Overall Rating'!$C$21,IF('11 NMSO Print Scan TCO Rank '!X4=2,'Tech.- Fin. Overall Rating'!$C$15*'Tech.- Fin. Overall Rating'!$D$21,IF('11 NMSO Print Scan TCO Rank '!X4=3,'Tech.- Fin. Overall Rating'!$C$15*'Tech.- Fin. Overall Rating'!$E$21)))</f>
        <v>0.75</v>
      </c>
      <c r="T6" s="546">
        <f>IF('11 NMSO Print Scan TCO Rank '!Y4=1,'Tech.- Fin. Overall Rating'!$C$15*'Tech.- Fin. Overall Rating'!$C$21,IF('11 NMSO Print Scan TCO Rank '!Y4=2,'Tech.- Fin. Overall Rating'!$C$15*'Tech.- Fin. Overall Rating'!$D$21,IF('11 NMSO Print Scan TCO Rank '!Y4=3,'Tech.- Fin. Overall Rating'!$C$15*'Tech.- Fin. Overall Rating'!$E$21)))</f>
        <v>0.67500000000000004</v>
      </c>
      <c r="U6" s="546">
        <f>IF('11 NMSO Print Scan TCO Rank '!Z4=1,'Tech.- Fin. Overall Rating'!$C$15*'Tech.- Fin. Overall Rating'!$C$21,IF('11 NMSO Print Scan TCO Rank '!Z4=2,'Tech.- Fin. Overall Rating'!$C$15*'Tech.- Fin. Overall Rating'!$D$21,IF('11 NMSO Print Scan TCO Rank '!Z4=3,'Tech.- Fin. Overall Rating'!$C$15*'Tech.- Fin. Overall Rating'!$E$21)))</f>
        <v>0.60000000000000009</v>
      </c>
      <c r="V6" s="552"/>
      <c r="W6" s="546">
        <f>$H$6</f>
        <v>4.7500000000000001E-2</v>
      </c>
      <c r="X6" s="546">
        <f>$I$6</f>
        <v>4.9500000000000002E-2</v>
      </c>
      <c r="Y6" s="546">
        <f>$J$6</f>
        <v>0.05</v>
      </c>
      <c r="Z6" s="552"/>
      <c r="AA6" s="546" t="b">
        <f>IF('Tech.- Fin. Overall Rating'!$M$7=1,'Tech.- Fin. Overall Rating'!$C$7*'Tech.- Fin. Overall Rating'!$C$21,IF('Tech.- Fin. Overall Rating'!$M$7=2,'Tech.- Fin. Overall Rating'!$C$7*'Tech.- Fin. Overall Rating'!$D$21,IF('Tech.- Fin. Overall Rating'!$M$7=3,'Tech.- Fin. Overall Rating'!$C$7*'Tech.- Fin. Overall Rating'!$E$21)))</f>
        <v>0</v>
      </c>
      <c r="AB6" s="546" t="b">
        <f>IF('Tech.- Fin. Overall Rating'!$N$7=1,'Tech.- Fin. Overall Rating'!$C$7*'Tech.- Fin. Overall Rating'!$C$21,IF('Tech.- Fin. Overall Rating'!$N$7=2,'Tech.- Fin. Overall Rating'!$C$7*'Tech.- Fin. Overall Rating'!$D$21,IF('Tech.- Fin. Overall Rating'!$N$7=3,'Tech.- Fin. Overall Rating'!$C$7*'Tech.- Fin. Overall Rating'!$E$21)))</f>
        <v>0</v>
      </c>
      <c r="AC6" s="546" t="b">
        <f>IF('Tech.- Fin. Overall Rating'!$O$7=1,'Tech.- Fin. Overall Rating'!$C$7*'Tech.- Fin. Overall Rating'!$C$21,IF('Tech.- Fin. Overall Rating'!$O$7=2,'Tech.- Fin. Overall Rating'!$C$7*'Tech.- Fin. Overall Rating'!$D$21,IF('Tech.- Fin. Overall Rating'!$O$7=3,'Tech.- Fin. Overall Rating'!$C$7*'Tech.- Fin. Overall Rating'!$E$21)))</f>
        <v>0</v>
      </c>
      <c r="AD6" s="106"/>
      <c r="AE6" s="546">
        <f>$H$8*2</f>
        <v>0.2</v>
      </c>
      <c r="AF6" s="546">
        <f>$I$8*2</f>
        <v>0.2</v>
      </c>
      <c r="AG6" s="546">
        <f>$J$8*2</f>
        <v>0.2</v>
      </c>
      <c r="AH6" s="106"/>
      <c r="AI6" s="564">
        <f>SUM(S6,W6,AE6)</f>
        <v>0.99750000000000005</v>
      </c>
      <c r="AJ6" s="564">
        <f>SUM(T6,X6,AF6)</f>
        <v>0.9245000000000001</v>
      </c>
      <c r="AK6" s="564">
        <f>SUM(U6,Y6,AG6)</f>
        <v>0.85000000000000009</v>
      </c>
      <c r="AL6" s="471"/>
      <c r="AM6" s="553">
        <f t="shared" ref="AM6:AM22" si="0">RANK(AI6,$AI6:$AK6,0)</f>
        <v>1</v>
      </c>
      <c r="AN6" s="553">
        <f t="shared" ref="AN6:AN22" si="1">RANK(AJ6,$AI6:$AK6,0)</f>
        <v>2</v>
      </c>
      <c r="AO6" s="553">
        <f t="shared" ref="AO6:AO22" si="2">RANK(AK6,$AI6:$AK6,0)</f>
        <v>3</v>
      </c>
      <c r="AP6" s="471"/>
      <c r="AQ6" s="471"/>
      <c r="AR6" s="471"/>
      <c r="AS6" s="471"/>
      <c r="AT6" s="471"/>
      <c r="AU6" s="471"/>
      <c r="AV6" s="471"/>
      <c r="AW6" s="471"/>
      <c r="AX6" s="471"/>
      <c r="AY6" s="471"/>
      <c r="AZ6" s="471"/>
      <c r="BA6" s="471"/>
      <c r="BB6" s="471"/>
    </row>
    <row r="7" spans="1:54" ht="21">
      <c r="A7" s="558" t="s">
        <v>31</v>
      </c>
      <c r="B7" s="560" t="s">
        <v>725</v>
      </c>
      <c r="C7" s="561">
        <v>0</v>
      </c>
      <c r="D7" s="561">
        <v>0</v>
      </c>
      <c r="E7" s="558" t="s">
        <v>31</v>
      </c>
      <c r="F7" s="558" t="s">
        <v>31</v>
      </c>
      <c r="G7" s="606" t="s">
        <v>725</v>
      </c>
      <c r="H7" s="606" t="s">
        <v>54</v>
      </c>
      <c r="I7" s="606" t="s">
        <v>54</v>
      </c>
      <c r="J7" s="606" t="s">
        <v>54</v>
      </c>
      <c r="K7" s="605"/>
      <c r="L7" s="606" t="s">
        <v>725</v>
      </c>
      <c r="M7" s="609" t="s">
        <v>54</v>
      </c>
      <c r="N7" s="609" t="s">
        <v>54</v>
      </c>
      <c r="O7" s="609" t="s">
        <v>54</v>
      </c>
      <c r="P7" s="558"/>
      <c r="R7" s="80"/>
      <c r="S7" s="546">
        <f>IF('11 NMSO Print Scan TCO Rank '!X5=1,'Tech.- Fin. Overall Rating'!$C$15*'Tech.- Fin. Overall Rating'!$C$21,IF('11 NMSO Print Scan TCO Rank '!X5=2,'Tech.- Fin. Overall Rating'!$C$15*'Tech.- Fin. Overall Rating'!$D$21,IF('11 NMSO Print Scan TCO Rank '!X5=3,'Tech.- Fin. Overall Rating'!$C$15*'Tech.- Fin. Overall Rating'!$E$21)))</f>
        <v>0.75</v>
      </c>
      <c r="T7" s="546">
        <f>IF('11 NMSO Print Scan TCO Rank '!Y5=1,'Tech.- Fin. Overall Rating'!$C$15*'Tech.- Fin. Overall Rating'!$C$21,IF('11 NMSO Print Scan TCO Rank '!Y5=2,'Tech.- Fin. Overall Rating'!$C$15*'Tech.- Fin. Overall Rating'!$D$21,IF('11 NMSO Print Scan TCO Rank '!Y5=3,'Tech.- Fin. Overall Rating'!$C$15*'Tech.- Fin. Overall Rating'!$E$21)))</f>
        <v>0.60000000000000009</v>
      </c>
      <c r="U7" s="546">
        <f>IF('11 NMSO Print Scan TCO Rank '!Z5=1,'Tech.- Fin. Overall Rating'!$C$15*'Tech.- Fin. Overall Rating'!$C$21,IF('11 NMSO Print Scan TCO Rank '!Z5=2,'Tech.- Fin. Overall Rating'!$C$15*'Tech.- Fin. Overall Rating'!$D$21,IF('11 NMSO Print Scan TCO Rank '!Z5=3,'Tech.- Fin. Overall Rating'!$C$15*'Tech.- Fin. Overall Rating'!$E$21)))</f>
        <v>0.67500000000000004</v>
      </c>
      <c r="V7" s="552"/>
      <c r="W7" s="546">
        <f t="shared" ref="W7:W22" si="3">$H$6</f>
        <v>4.7500000000000001E-2</v>
      </c>
      <c r="X7" s="546">
        <f t="shared" ref="X7:X22" si="4">$I$6</f>
        <v>4.9500000000000002E-2</v>
      </c>
      <c r="Y7" s="546">
        <f t="shared" ref="Y7:Y22" si="5">$J$6</f>
        <v>0.05</v>
      </c>
      <c r="Z7" s="552"/>
      <c r="AA7" s="546" t="b">
        <f>IF('Tech.- Fin. Overall Rating'!$M$7=1,'Tech.- Fin. Overall Rating'!$C$7*'Tech.- Fin. Overall Rating'!$C$21,IF('Tech.- Fin. Overall Rating'!$M$7=2,'Tech.- Fin. Overall Rating'!$C$7*'Tech.- Fin. Overall Rating'!$D$21,IF('Tech.- Fin. Overall Rating'!$M$7=3,'Tech.- Fin. Overall Rating'!$C$7*'Tech.- Fin. Overall Rating'!$E$21)))</f>
        <v>0</v>
      </c>
      <c r="AB7" s="546" t="b">
        <f>IF('Tech.- Fin. Overall Rating'!$N$7=1,'Tech.- Fin. Overall Rating'!$C$7*'Tech.- Fin. Overall Rating'!$C$21,IF('Tech.- Fin. Overall Rating'!$N$7=2,'Tech.- Fin. Overall Rating'!$C$7*'Tech.- Fin. Overall Rating'!$D$21,IF('Tech.- Fin. Overall Rating'!$N$7=3,'Tech.- Fin. Overall Rating'!$C$7*'Tech.- Fin. Overall Rating'!$E$21)))</f>
        <v>0</v>
      </c>
      <c r="AC7" s="546" t="b">
        <f>IF('Tech.- Fin. Overall Rating'!$O$7=1,'Tech.- Fin. Overall Rating'!$C$7*'Tech.- Fin. Overall Rating'!$C$21,IF('Tech.- Fin. Overall Rating'!$O$7=2,'Tech.- Fin. Overall Rating'!$C$7*'Tech.- Fin. Overall Rating'!$D$21,IF('Tech.- Fin. Overall Rating'!$O$7=3,'Tech.- Fin. Overall Rating'!$C$7*'Tech.- Fin. Overall Rating'!$E$21)))</f>
        <v>0</v>
      </c>
      <c r="AD7" s="106"/>
      <c r="AE7" s="546">
        <f t="shared" ref="AE7:AE22" si="6">$H$8*2</f>
        <v>0.2</v>
      </c>
      <c r="AF7" s="546">
        <f t="shared" ref="AF7:AF22" si="7">$I$8*2</f>
        <v>0.2</v>
      </c>
      <c r="AG7" s="546">
        <f t="shared" ref="AG7:AG22" si="8">$J$8*2</f>
        <v>0.2</v>
      </c>
      <c r="AH7" s="106"/>
      <c r="AI7" s="564">
        <f t="shared" ref="AI7:AI22" si="9">SUM(S7,W7,AE7)</f>
        <v>0.99750000000000005</v>
      </c>
      <c r="AJ7" s="564">
        <f t="shared" ref="AJ7:AJ22" si="10">SUM(T7,X7,AF7)</f>
        <v>0.84950000000000014</v>
      </c>
      <c r="AK7" s="564">
        <f t="shared" ref="AK7:AK22" si="11">SUM(U7,Y7,AG7)</f>
        <v>0.92500000000000004</v>
      </c>
      <c r="AL7" s="471"/>
      <c r="AM7" s="553">
        <f t="shared" si="0"/>
        <v>1</v>
      </c>
      <c r="AN7" s="553">
        <f t="shared" si="1"/>
        <v>3</v>
      </c>
      <c r="AO7" s="553">
        <f t="shared" si="2"/>
        <v>2</v>
      </c>
      <c r="AP7" s="471"/>
      <c r="AQ7" s="471"/>
      <c r="AR7" s="471"/>
      <c r="AS7" s="471"/>
      <c r="AT7" s="471"/>
      <c r="AU7" s="471"/>
      <c r="AV7" s="471"/>
      <c r="AW7" s="471"/>
      <c r="AX7" s="471"/>
      <c r="AY7" s="471"/>
      <c r="AZ7" s="471"/>
      <c r="BA7" s="471"/>
      <c r="BB7" s="471"/>
    </row>
    <row r="8" spans="1:54" ht="21">
      <c r="A8" s="558" t="s">
        <v>31</v>
      </c>
      <c r="B8" s="560" t="s">
        <v>743</v>
      </c>
      <c r="C8" s="561">
        <v>0.2</v>
      </c>
      <c r="D8" s="561">
        <v>0</v>
      </c>
      <c r="E8" s="558" t="s">
        <v>31</v>
      </c>
      <c r="F8" s="558" t="s">
        <v>31</v>
      </c>
      <c r="G8" s="606" t="s">
        <v>745</v>
      </c>
      <c r="H8" s="647">
        <v>0.1</v>
      </c>
      <c r="I8" s="647">
        <v>0.1</v>
      </c>
      <c r="J8" s="647">
        <v>0.1</v>
      </c>
      <c r="K8" s="605"/>
      <c r="L8" s="606" t="s">
        <v>743</v>
      </c>
      <c r="M8" s="608">
        <f>RANK(H8,$H8:$J8,0)</f>
        <v>1</v>
      </c>
      <c r="N8" s="608">
        <f>RANK(I8,$H8:$J8,0)</f>
        <v>1</v>
      </c>
      <c r="O8" s="608">
        <f>RANK(J8,$H8:$J8,0)</f>
        <v>1</v>
      </c>
      <c r="P8" s="558"/>
      <c r="R8" s="80"/>
      <c r="S8" s="546">
        <f>IF('11 NMSO Print Scan TCO Rank '!X6=1,'Tech.- Fin. Overall Rating'!$C$15*'Tech.- Fin. Overall Rating'!$C$21,IF('11 NMSO Print Scan TCO Rank '!X6=2,'Tech.- Fin. Overall Rating'!$C$15*'Tech.- Fin. Overall Rating'!$D$21,IF('11 NMSO Print Scan TCO Rank '!X6=3,'Tech.- Fin. Overall Rating'!$C$15*'Tech.- Fin. Overall Rating'!$E$21)))</f>
        <v>0.75</v>
      </c>
      <c r="T8" s="546">
        <f>IF('11 NMSO Print Scan TCO Rank '!Y6=1,'Tech.- Fin. Overall Rating'!$C$15*'Tech.- Fin. Overall Rating'!$C$21,IF('11 NMSO Print Scan TCO Rank '!Y6=2,'Tech.- Fin. Overall Rating'!$C$15*'Tech.- Fin. Overall Rating'!$D$21,IF('11 NMSO Print Scan TCO Rank '!Y6=3,'Tech.- Fin. Overall Rating'!$C$15*'Tech.- Fin. Overall Rating'!$E$21)))</f>
        <v>0.67500000000000004</v>
      </c>
      <c r="U8" s="546">
        <f>IF('11 NMSO Print Scan TCO Rank '!Z6=1,'Tech.- Fin. Overall Rating'!$C$15*'Tech.- Fin. Overall Rating'!$C$21,IF('11 NMSO Print Scan TCO Rank '!Z6=2,'Tech.- Fin. Overall Rating'!$C$15*'Tech.- Fin. Overall Rating'!$D$21,IF('11 NMSO Print Scan TCO Rank '!Z6=3,'Tech.- Fin. Overall Rating'!$C$15*'Tech.- Fin. Overall Rating'!$E$21)))</f>
        <v>0.60000000000000009</v>
      </c>
      <c r="V8" s="552"/>
      <c r="W8" s="546">
        <f t="shared" si="3"/>
        <v>4.7500000000000001E-2</v>
      </c>
      <c r="X8" s="546">
        <f t="shared" si="4"/>
        <v>4.9500000000000002E-2</v>
      </c>
      <c r="Y8" s="546">
        <f t="shared" si="5"/>
        <v>0.05</v>
      </c>
      <c r="Z8" s="552"/>
      <c r="AA8" s="546" t="b">
        <f>IF('Tech.- Fin. Overall Rating'!$M$7=1,'Tech.- Fin. Overall Rating'!$C$7*'Tech.- Fin. Overall Rating'!$C$21,IF('Tech.- Fin. Overall Rating'!$M$7=2,'Tech.- Fin. Overall Rating'!$C$7*'Tech.- Fin. Overall Rating'!$D$21,IF('Tech.- Fin. Overall Rating'!$M$7=3,'Tech.- Fin. Overall Rating'!$C$7*'Tech.- Fin. Overall Rating'!$E$21)))</f>
        <v>0</v>
      </c>
      <c r="AB8" s="546" t="b">
        <f>IF('Tech.- Fin. Overall Rating'!$N$7=1,'Tech.- Fin. Overall Rating'!$C$7*'Tech.- Fin. Overall Rating'!$C$21,IF('Tech.- Fin. Overall Rating'!$N$7=2,'Tech.- Fin. Overall Rating'!$C$7*'Tech.- Fin. Overall Rating'!$D$21,IF('Tech.- Fin. Overall Rating'!$N$7=3,'Tech.- Fin. Overall Rating'!$C$7*'Tech.- Fin. Overall Rating'!$E$21)))</f>
        <v>0</v>
      </c>
      <c r="AC8" s="546" t="b">
        <f>IF('Tech.- Fin. Overall Rating'!$O$7=1,'Tech.- Fin. Overall Rating'!$C$7*'Tech.- Fin. Overall Rating'!$C$21,IF('Tech.- Fin. Overall Rating'!$O$7=2,'Tech.- Fin. Overall Rating'!$C$7*'Tech.- Fin. Overall Rating'!$D$21,IF('Tech.- Fin. Overall Rating'!$O$7=3,'Tech.- Fin. Overall Rating'!$C$7*'Tech.- Fin. Overall Rating'!$E$21)))</f>
        <v>0</v>
      </c>
      <c r="AD8" s="106"/>
      <c r="AE8" s="546">
        <f t="shared" si="6"/>
        <v>0.2</v>
      </c>
      <c r="AF8" s="546">
        <f t="shared" si="7"/>
        <v>0.2</v>
      </c>
      <c r="AG8" s="546">
        <f t="shared" si="8"/>
        <v>0.2</v>
      </c>
      <c r="AH8" s="106"/>
      <c r="AI8" s="564">
        <f t="shared" si="9"/>
        <v>0.99750000000000005</v>
      </c>
      <c r="AJ8" s="564">
        <f t="shared" si="10"/>
        <v>0.9245000000000001</v>
      </c>
      <c r="AK8" s="564">
        <f t="shared" si="11"/>
        <v>0.85000000000000009</v>
      </c>
      <c r="AL8" s="471"/>
      <c r="AM8" s="553">
        <f t="shared" si="0"/>
        <v>1</v>
      </c>
      <c r="AN8" s="553">
        <f t="shared" si="1"/>
        <v>2</v>
      </c>
      <c r="AO8" s="553">
        <f t="shared" si="2"/>
        <v>3</v>
      </c>
      <c r="AP8" s="471"/>
      <c r="AQ8" s="471"/>
      <c r="AR8" s="471"/>
      <c r="AS8" s="471"/>
      <c r="AT8" s="471"/>
      <c r="AU8" s="471"/>
      <c r="AV8" s="471"/>
      <c r="AW8" s="471"/>
      <c r="AX8" s="471"/>
      <c r="AY8" s="471"/>
      <c r="AZ8" s="471"/>
      <c r="BA8" s="471"/>
      <c r="BB8" s="471"/>
    </row>
    <row r="9" spans="1:54" ht="21">
      <c r="A9" s="558" t="s">
        <v>31</v>
      </c>
      <c r="B9" s="560" t="s">
        <v>720</v>
      </c>
      <c r="C9" s="561">
        <v>0</v>
      </c>
      <c r="D9" s="561">
        <v>0</v>
      </c>
      <c r="E9" s="558" t="s">
        <v>31</v>
      </c>
      <c r="F9" s="558" t="s">
        <v>31</v>
      </c>
      <c r="G9" s="606" t="s">
        <v>720</v>
      </c>
      <c r="H9" s="606" t="s">
        <v>54</v>
      </c>
      <c r="I9" s="606" t="s">
        <v>54</v>
      </c>
      <c r="J9" s="606" t="s">
        <v>54</v>
      </c>
      <c r="K9" s="605"/>
      <c r="L9" s="606" t="s">
        <v>720</v>
      </c>
      <c r="M9" s="609" t="s">
        <v>54</v>
      </c>
      <c r="N9" s="609" t="s">
        <v>54</v>
      </c>
      <c r="O9" s="609" t="s">
        <v>54</v>
      </c>
      <c r="P9" s="558"/>
      <c r="R9" s="80"/>
      <c r="S9" s="547">
        <f>IF('11 NMSO Print Scan TCO Rank '!X7=1,'Tech.- Fin. Overall Rating'!$C$15*'Tech.- Fin. Overall Rating'!$C$21,IF('11 NMSO Print Scan TCO Rank '!X7=2,'Tech.- Fin. Overall Rating'!$C$15*'Tech.- Fin. Overall Rating'!$D$21,IF('11 NMSO Print Scan TCO Rank '!X7=3,'Tech.- Fin. Overall Rating'!$C$15*'Tech.- Fin. Overall Rating'!$E$21)))</f>
        <v>0.67500000000000004</v>
      </c>
      <c r="T9" s="547">
        <f>IF('11 NMSO Print Scan TCO Rank '!Y7=1,'Tech.- Fin. Overall Rating'!$C$15*'Tech.- Fin. Overall Rating'!$C$21,IF('11 NMSO Print Scan TCO Rank '!Y7=2,'Tech.- Fin. Overall Rating'!$C$15*'Tech.- Fin. Overall Rating'!$D$21,IF('11 NMSO Print Scan TCO Rank '!Y7=3,'Tech.- Fin. Overall Rating'!$C$15*'Tech.- Fin. Overall Rating'!$E$21)))</f>
        <v>0.75</v>
      </c>
      <c r="U9" s="547">
        <f>IF('11 NMSO Print Scan TCO Rank '!Z7=1,'Tech.- Fin. Overall Rating'!$C$15*'Tech.- Fin. Overall Rating'!$C$21,IF('11 NMSO Print Scan TCO Rank '!Z7=2,'Tech.- Fin. Overall Rating'!$C$15*'Tech.- Fin. Overall Rating'!$D$21,IF('11 NMSO Print Scan TCO Rank '!Z7=3,'Tech.- Fin. Overall Rating'!$C$15*'Tech.- Fin. Overall Rating'!$E$21)))</f>
        <v>0.60000000000000009</v>
      </c>
      <c r="V9" s="552"/>
      <c r="W9" s="547">
        <f t="shared" si="3"/>
        <v>4.7500000000000001E-2</v>
      </c>
      <c r="X9" s="547">
        <f t="shared" si="4"/>
        <v>4.9500000000000002E-2</v>
      </c>
      <c r="Y9" s="547">
        <f t="shared" si="5"/>
        <v>0.05</v>
      </c>
      <c r="Z9" s="552"/>
      <c r="AA9" s="547" t="b">
        <f>IF('Tech.- Fin. Overall Rating'!$M$7=1,'Tech.- Fin. Overall Rating'!$C$7*'Tech.- Fin. Overall Rating'!$C$21,IF('Tech.- Fin. Overall Rating'!$M$7=2,'Tech.- Fin. Overall Rating'!$C$7*'Tech.- Fin. Overall Rating'!$D$21,IF('Tech.- Fin. Overall Rating'!$M$7=3,'Tech.- Fin. Overall Rating'!$C$7*'Tech.- Fin. Overall Rating'!$E$21)))</f>
        <v>0</v>
      </c>
      <c r="AB9" s="547" t="b">
        <f>IF('Tech.- Fin. Overall Rating'!$N$7=1,'Tech.- Fin. Overall Rating'!$C$7*'Tech.- Fin. Overall Rating'!$C$21,IF('Tech.- Fin. Overall Rating'!$N$7=2,'Tech.- Fin. Overall Rating'!$C$7*'Tech.- Fin. Overall Rating'!$D$21,IF('Tech.- Fin. Overall Rating'!$N$7=3,'Tech.- Fin. Overall Rating'!$C$7*'Tech.- Fin. Overall Rating'!$E$21)))</f>
        <v>0</v>
      </c>
      <c r="AC9" s="547" t="b">
        <f>IF('Tech.- Fin. Overall Rating'!$O$7=1,'Tech.- Fin. Overall Rating'!$C$7*'Tech.- Fin. Overall Rating'!$C$21,IF('Tech.- Fin. Overall Rating'!$O$7=2,'Tech.- Fin. Overall Rating'!$C$7*'Tech.- Fin. Overall Rating'!$D$21,IF('Tech.- Fin. Overall Rating'!$O$7=3,'Tech.- Fin. Overall Rating'!$C$7*'Tech.- Fin. Overall Rating'!$E$21)))</f>
        <v>0</v>
      </c>
      <c r="AD9" s="106"/>
      <c r="AE9" s="547">
        <f t="shared" si="6"/>
        <v>0.2</v>
      </c>
      <c r="AF9" s="547">
        <f t="shared" si="7"/>
        <v>0.2</v>
      </c>
      <c r="AG9" s="547">
        <f t="shared" si="8"/>
        <v>0.2</v>
      </c>
      <c r="AH9" s="106"/>
      <c r="AI9" s="547">
        <f t="shared" si="9"/>
        <v>0.9225000000000001</v>
      </c>
      <c r="AJ9" s="547">
        <f t="shared" si="10"/>
        <v>0.99950000000000006</v>
      </c>
      <c r="AK9" s="547">
        <f t="shared" si="11"/>
        <v>0.85000000000000009</v>
      </c>
      <c r="AL9" s="471"/>
      <c r="AM9" s="100">
        <f>RANK(AI9,$AI9:$AK9,0)</f>
        <v>2</v>
      </c>
      <c r="AN9" s="100">
        <f>RANK(AJ9,$AI9:$AK9,0)</f>
        <v>1</v>
      </c>
      <c r="AO9" s="100">
        <f t="shared" si="2"/>
        <v>3</v>
      </c>
      <c r="AP9" s="471"/>
      <c r="AQ9" s="471"/>
      <c r="AR9" s="471"/>
      <c r="AS9" s="471"/>
      <c r="AT9" s="471"/>
      <c r="AU9" s="471"/>
      <c r="AV9" s="471"/>
      <c r="AW9" s="471"/>
      <c r="AX9" s="471"/>
      <c r="AY9" s="471"/>
      <c r="AZ9" s="471"/>
      <c r="BA9" s="471"/>
      <c r="BB9" s="471"/>
    </row>
    <row r="10" spans="1:54" ht="21">
      <c r="A10" s="558" t="s">
        <v>31</v>
      </c>
      <c r="B10" s="560" t="s">
        <v>726</v>
      </c>
      <c r="C10" s="561">
        <v>0</v>
      </c>
      <c r="D10" s="561">
        <v>0</v>
      </c>
      <c r="E10" s="558" t="s">
        <v>31</v>
      </c>
      <c r="F10" s="558" t="s">
        <v>31</v>
      </c>
      <c r="G10" s="606" t="s">
        <v>721</v>
      </c>
      <c r="H10" s="606" t="s">
        <v>54</v>
      </c>
      <c r="I10" s="606" t="s">
        <v>54</v>
      </c>
      <c r="J10" s="606" t="s">
        <v>54</v>
      </c>
      <c r="K10" s="605"/>
      <c r="L10" s="606" t="s">
        <v>721</v>
      </c>
      <c r="M10" s="609" t="s">
        <v>54</v>
      </c>
      <c r="N10" s="609" t="s">
        <v>54</v>
      </c>
      <c r="O10" s="609" t="s">
        <v>54</v>
      </c>
      <c r="P10" s="558"/>
      <c r="R10" s="80"/>
      <c r="S10" s="547">
        <f>IF('11 NMSO Print Scan TCO Rank '!X8=1,'Tech.- Fin. Overall Rating'!$C$15*'Tech.- Fin. Overall Rating'!$C$21,IF('11 NMSO Print Scan TCO Rank '!X8=2,'Tech.- Fin. Overall Rating'!$C$15*'Tech.- Fin. Overall Rating'!$D$21,IF('11 NMSO Print Scan TCO Rank '!X8=3,'Tech.- Fin. Overall Rating'!$C$15*'Tech.- Fin. Overall Rating'!$E$21)))</f>
        <v>0.75</v>
      </c>
      <c r="T10" s="547">
        <f>IF('11 NMSO Print Scan TCO Rank '!Y8=1,'Tech.- Fin. Overall Rating'!$C$15*'Tech.- Fin. Overall Rating'!$C$21,IF('11 NMSO Print Scan TCO Rank '!Y8=2,'Tech.- Fin. Overall Rating'!$C$15*'Tech.- Fin. Overall Rating'!$D$21,IF('11 NMSO Print Scan TCO Rank '!Y8=3,'Tech.- Fin. Overall Rating'!$C$15*'Tech.- Fin. Overall Rating'!$E$21)))</f>
        <v>0.67500000000000004</v>
      </c>
      <c r="U10" s="547">
        <f>IF('11 NMSO Print Scan TCO Rank '!Z8=1,'Tech.- Fin. Overall Rating'!$C$15*'Tech.- Fin. Overall Rating'!$C$21,IF('11 NMSO Print Scan TCO Rank '!Z8=2,'Tech.- Fin. Overall Rating'!$C$15*'Tech.- Fin. Overall Rating'!$D$21,IF('11 NMSO Print Scan TCO Rank '!Z8=3,'Tech.- Fin. Overall Rating'!$C$15*'Tech.- Fin. Overall Rating'!$E$21)))</f>
        <v>0.60000000000000009</v>
      </c>
      <c r="V10" s="552"/>
      <c r="W10" s="547">
        <f t="shared" si="3"/>
        <v>4.7500000000000001E-2</v>
      </c>
      <c r="X10" s="547">
        <f t="shared" si="4"/>
        <v>4.9500000000000002E-2</v>
      </c>
      <c r="Y10" s="547">
        <f t="shared" si="5"/>
        <v>0.05</v>
      </c>
      <c r="Z10" s="552"/>
      <c r="AA10" s="547" t="b">
        <f>IF('Tech.- Fin. Overall Rating'!$M$7=1,'Tech.- Fin. Overall Rating'!$C$7*'Tech.- Fin. Overall Rating'!$C$21,IF('Tech.- Fin. Overall Rating'!$M$7=2,'Tech.- Fin. Overall Rating'!$C$7*'Tech.- Fin. Overall Rating'!$D$21,IF('Tech.- Fin. Overall Rating'!$M$7=3,'Tech.- Fin. Overall Rating'!$C$7*'Tech.- Fin. Overall Rating'!$E$21)))</f>
        <v>0</v>
      </c>
      <c r="AB10" s="547" t="b">
        <f>IF('Tech.- Fin. Overall Rating'!$N$7=1,'Tech.- Fin. Overall Rating'!$C$7*'Tech.- Fin. Overall Rating'!$C$21,IF('Tech.- Fin. Overall Rating'!$N$7=2,'Tech.- Fin. Overall Rating'!$C$7*'Tech.- Fin. Overall Rating'!$D$21,IF('Tech.- Fin. Overall Rating'!$N$7=3,'Tech.- Fin. Overall Rating'!$C$7*'Tech.- Fin. Overall Rating'!$E$21)))</f>
        <v>0</v>
      </c>
      <c r="AC10" s="547" t="b">
        <f>IF('Tech.- Fin. Overall Rating'!$O$7=1,'Tech.- Fin. Overall Rating'!$C$7*'Tech.- Fin. Overall Rating'!$C$21,IF('Tech.- Fin. Overall Rating'!$O$7=2,'Tech.- Fin. Overall Rating'!$C$7*'Tech.- Fin. Overall Rating'!$D$21,IF('Tech.- Fin. Overall Rating'!$O$7=3,'Tech.- Fin. Overall Rating'!$C$7*'Tech.- Fin. Overall Rating'!$E$21)))</f>
        <v>0</v>
      </c>
      <c r="AD10" s="106"/>
      <c r="AE10" s="547">
        <f t="shared" si="6"/>
        <v>0.2</v>
      </c>
      <c r="AF10" s="547">
        <f t="shared" si="7"/>
        <v>0.2</v>
      </c>
      <c r="AG10" s="547">
        <f t="shared" si="8"/>
        <v>0.2</v>
      </c>
      <c r="AH10" s="106"/>
      <c r="AI10" s="547">
        <f t="shared" si="9"/>
        <v>0.99750000000000005</v>
      </c>
      <c r="AJ10" s="547">
        <f t="shared" si="10"/>
        <v>0.9245000000000001</v>
      </c>
      <c r="AK10" s="547">
        <f t="shared" si="11"/>
        <v>0.85000000000000009</v>
      </c>
      <c r="AL10" s="471"/>
      <c r="AM10" s="100">
        <f t="shared" si="0"/>
        <v>1</v>
      </c>
      <c r="AN10" s="100">
        <f t="shared" si="1"/>
        <v>2</v>
      </c>
      <c r="AO10" s="100">
        <f t="shared" si="2"/>
        <v>3</v>
      </c>
      <c r="AP10" s="471"/>
      <c r="AQ10" s="471"/>
      <c r="AR10" s="471"/>
      <c r="AS10" s="471"/>
      <c r="AT10" s="471"/>
      <c r="AU10" s="471"/>
      <c r="AV10" s="471"/>
      <c r="AW10" s="471"/>
      <c r="AX10" s="471"/>
      <c r="AY10" s="471"/>
      <c r="AZ10" s="471"/>
      <c r="BA10" s="471"/>
      <c r="BB10" s="471"/>
    </row>
    <row r="11" spans="1:54" ht="21">
      <c r="A11" s="558" t="s">
        <v>31</v>
      </c>
      <c r="B11" s="560" t="s">
        <v>722</v>
      </c>
      <c r="C11" s="561">
        <v>0</v>
      </c>
      <c r="D11" s="561">
        <v>0</v>
      </c>
      <c r="E11" s="558" t="s">
        <v>31</v>
      </c>
      <c r="F11" s="558" t="s">
        <v>31</v>
      </c>
      <c r="G11" s="606" t="s">
        <v>732</v>
      </c>
      <c r="H11" s="606" t="s">
        <v>54</v>
      </c>
      <c r="I11" s="606" t="s">
        <v>54</v>
      </c>
      <c r="J11" s="606" t="s">
        <v>54</v>
      </c>
      <c r="K11" s="605"/>
      <c r="L11" s="606" t="s">
        <v>732</v>
      </c>
      <c r="M11" s="609" t="s">
        <v>54</v>
      </c>
      <c r="N11" s="609" t="s">
        <v>54</v>
      </c>
      <c r="O11" s="609" t="s">
        <v>54</v>
      </c>
      <c r="P11" s="558"/>
      <c r="R11" s="80"/>
      <c r="S11" s="547">
        <f>IF('11 NMSO Print Scan TCO Rank '!X9=1,'Tech.- Fin. Overall Rating'!$C$15*'Tech.- Fin. Overall Rating'!$C$21,IF('11 NMSO Print Scan TCO Rank '!X9=2,'Tech.- Fin. Overall Rating'!$C$15*'Tech.- Fin. Overall Rating'!$D$21,IF('11 NMSO Print Scan TCO Rank '!X9=3,'Tech.- Fin. Overall Rating'!$C$15*'Tech.- Fin. Overall Rating'!$E$21)))</f>
        <v>0.67500000000000004</v>
      </c>
      <c r="T11" s="547">
        <f>IF('11 NMSO Print Scan TCO Rank '!Y9=1,'Tech.- Fin. Overall Rating'!$C$15*'Tech.- Fin. Overall Rating'!$C$21,IF('11 NMSO Print Scan TCO Rank '!Y9=2,'Tech.- Fin. Overall Rating'!$C$15*'Tech.- Fin. Overall Rating'!$D$21,IF('11 NMSO Print Scan TCO Rank '!Y9=3,'Tech.- Fin. Overall Rating'!$C$15*'Tech.- Fin. Overall Rating'!$E$21)))</f>
        <v>0.75</v>
      </c>
      <c r="U11" s="547">
        <f>IF('11 NMSO Print Scan TCO Rank '!Z9=1,'Tech.- Fin. Overall Rating'!$C$15*'Tech.- Fin. Overall Rating'!$C$21,IF('11 NMSO Print Scan TCO Rank '!Z9=2,'Tech.- Fin. Overall Rating'!$C$15*'Tech.- Fin. Overall Rating'!$D$21,IF('11 NMSO Print Scan TCO Rank '!Z9=3,'Tech.- Fin. Overall Rating'!$C$15*'Tech.- Fin. Overall Rating'!$E$21)))</f>
        <v>0.60000000000000009</v>
      </c>
      <c r="V11" s="552"/>
      <c r="W11" s="547">
        <f t="shared" si="3"/>
        <v>4.7500000000000001E-2</v>
      </c>
      <c r="X11" s="547">
        <f t="shared" si="4"/>
        <v>4.9500000000000002E-2</v>
      </c>
      <c r="Y11" s="547">
        <f t="shared" si="5"/>
        <v>0.05</v>
      </c>
      <c r="Z11" s="552"/>
      <c r="AA11" s="547" t="b">
        <f>IF('Tech.- Fin. Overall Rating'!$M$7=1,'Tech.- Fin. Overall Rating'!$C$7*'Tech.- Fin. Overall Rating'!$C$21,IF('Tech.- Fin. Overall Rating'!$M$7=2,'Tech.- Fin. Overall Rating'!$C$7*'Tech.- Fin. Overall Rating'!$D$21,IF('Tech.- Fin. Overall Rating'!$M$7=3,'Tech.- Fin. Overall Rating'!$C$7*'Tech.- Fin. Overall Rating'!$E$21)))</f>
        <v>0</v>
      </c>
      <c r="AB11" s="547" t="b">
        <f>IF('Tech.- Fin. Overall Rating'!$N$7=1,'Tech.- Fin. Overall Rating'!$C$7*'Tech.- Fin. Overall Rating'!$C$21,IF('Tech.- Fin. Overall Rating'!$N$7=2,'Tech.- Fin. Overall Rating'!$C$7*'Tech.- Fin. Overall Rating'!$D$21,IF('Tech.- Fin. Overall Rating'!$N$7=3,'Tech.- Fin. Overall Rating'!$C$7*'Tech.- Fin. Overall Rating'!$E$21)))</f>
        <v>0</v>
      </c>
      <c r="AC11" s="547" t="b">
        <f>IF('Tech.- Fin. Overall Rating'!$O$7=1,'Tech.- Fin. Overall Rating'!$C$7*'Tech.- Fin. Overall Rating'!$C$21,IF('Tech.- Fin. Overall Rating'!$O$7=2,'Tech.- Fin. Overall Rating'!$C$7*'Tech.- Fin. Overall Rating'!$D$21,IF('Tech.- Fin. Overall Rating'!$O$7=3,'Tech.- Fin. Overall Rating'!$C$7*'Tech.- Fin. Overall Rating'!$E$21)))</f>
        <v>0</v>
      </c>
      <c r="AD11" s="106"/>
      <c r="AE11" s="547">
        <f t="shared" si="6"/>
        <v>0.2</v>
      </c>
      <c r="AF11" s="547">
        <f t="shared" si="7"/>
        <v>0.2</v>
      </c>
      <c r="AG11" s="547">
        <f t="shared" si="8"/>
        <v>0.2</v>
      </c>
      <c r="AH11" s="106"/>
      <c r="AI11" s="547">
        <f t="shared" si="9"/>
        <v>0.9225000000000001</v>
      </c>
      <c r="AJ11" s="547">
        <f t="shared" si="10"/>
        <v>0.99950000000000006</v>
      </c>
      <c r="AK11" s="547">
        <f t="shared" si="11"/>
        <v>0.85000000000000009</v>
      </c>
      <c r="AL11" s="471"/>
      <c r="AM11" s="100">
        <f t="shared" si="0"/>
        <v>2</v>
      </c>
      <c r="AN11" s="100">
        <f t="shared" si="1"/>
        <v>1</v>
      </c>
      <c r="AO11" s="100">
        <f t="shared" si="2"/>
        <v>3</v>
      </c>
      <c r="AP11" s="471"/>
      <c r="AQ11" s="471"/>
      <c r="AR11" s="471"/>
      <c r="AS11" s="471"/>
      <c r="AT11" s="471"/>
      <c r="AU11" s="471"/>
      <c r="AV11" s="471"/>
      <c r="AW11" s="471"/>
      <c r="AX11" s="471"/>
      <c r="AY11" s="471"/>
      <c r="AZ11" s="471"/>
      <c r="BA11" s="471"/>
      <c r="BB11" s="471"/>
    </row>
    <row r="12" spans="1:54" ht="21">
      <c r="A12" s="558" t="s">
        <v>31</v>
      </c>
      <c r="B12" s="560" t="s">
        <v>723</v>
      </c>
      <c r="C12" s="561">
        <v>0</v>
      </c>
      <c r="D12" s="561">
        <v>0</v>
      </c>
      <c r="E12" s="558" t="s">
        <v>31</v>
      </c>
      <c r="F12" s="558" t="s">
        <v>31</v>
      </c>
      <c r="G12" s="606" t="s">
        <v>733</v>
      </c>
      <c r="H12" s="606" t="s">
        <v>54</v>
      </c>
      <c r="I12" s="606" t="s">
        <v>54</v>
      </c>
      <c r="J12" s="606" t="s">
        <v>54</v>
      </c>
      <c r="K12" s="605"/>
      <c r="L12" s="606" t="s">
        <v>733</v>
      </c>
      <c r="M12" s="609" t="s">
        <v>54</v>
      </c>
      <c r="N12" s="609" t="s">
        <v>54</v>
      </c>
      <c r="O12" s="609" t="s">
        <v>54</v>
      </c>
      <c r="P12" s="558"/>
      <c r="R12" s="80"/>
      <c r="S12" s="547">
        <f>IF('11 NMSO Print Scan TCO Rank '!X10=1,'Tech.- Fin. Overall Rating'!$C$15*'Tech.- Fin. Overall Rating'!$C$21,IF('11 NMSO Print Scan TCO Rank '!X10=2,'Tech.- Fin. Overall Rating'!$C$15*'Tech.- Fin. Overall Rating'!$D$21,IF('11 NMSO Print Scan TCO Rank '!X10=3,'Tech.- Fin. Overall Rating'!$C$15*'Tech.- Fin. Overall Rating'!$E$21)))</f>
        <v>0.75</v>
      </c>
      <c r="T12" s="547">
        <f>IF('11 NMSO Print Scan TCO Rank '!Y10=1,'Tech.- Fin. Overall Rating'!$C$15*'Tech.- Fin. Overall Rating'!$C$21,IF('11 NMSO Print Scan TCO Rank '!Y10=2,'Tech.- Fin. Overall Rating'!$C$15*'Tech.- Fin. Overall Rating'!$D$21,IF('11 NMSO Print Scan TCO Rank '!Y10=3,'Tech.- Fin. Overall Rating'!$C$15*'Tech.- Fin. Overall Rating'!$E$21)))</f>
        <v>0.67500000000000004</v>
      </c>
      <c r="U12" s="547">
        <f>IF('11 NMSO Print Scan TCO Rank '!Z10=1,'Tech.- Fin. Overall Rating'!$C$15*'Tech.- Fin. Overall Rating'!$C$21,IF('11 NMSO Print Scan TCO Rank '!Z10=2,'Tech.- Fin. Overall Rating'!$C$15*'Tech.- Fin. Overall Rating'!$D$21,IF('11 NMSO Print Scan TCO Rank '!Z10=3,'Tech.- Fin. Overall Rating'!$C$15*'Tech.- Fin. Overall Rating'!$E$21)))</f>
        <v>0.60000000000000009</v>
      </c>
      <c r="V12" s="552"/>
      <c r="W12" s="547">
        <f t="shared" si="3"/>
        <v>4.7500000000000001E-2</v>
      </c>
      <c r="X12" s="547">
        <f t="shared" si="4"/>
        <v>4.9500000000000002E-2</v>
      </c>
      <c r="Y12" s="547">
        <f t="shared" si="5"/>
        <v>0.05</v>
      </c>
      <c r="Z12" s="552"/>
      <c r="AA12" s="547" t="b">
        <f>IF('Tech.- Fin. Overall Rating'!$M$7=1,'Tech.- Fin. Overall Rating'!$C$7*'Tech.- Fin. Overall Rating'!$C$21,IF('Tech.- Fin. Overall Rating'!$M$7=2,'Tech.- Fin. Overall Rating'!$C$7*'Tech.- Fin. Overall Rating'!$D$21,IF('Tech.- Fin. Overall Rating'!$M$7=3,'Tech.- Fin. Overall Rating'!$C$7*'Tech.- Fin. Overall Rating'!$E$21)))</f>
        <v>0</v>
      </c>
      <c r="AB12" s="547" t="b">
        <f>IF('Tech.- Fin. Overall Rating'!$N$7=1,'Tech.- Fin. Overall Rating'!$C$7*'Tech.- Fin. Overall Rating'!$C$21,IF('Tech.- Fin. Overall Rating'!$N$7=2,'Tech.- Fin. Overall Rating'!$C$7*'Tech.- Fin. Overall Rating'!$D$21,IF('Tech.- Fin. Overall Rating'!$N$7=3,'Tech.- Fin. Overall Rating'!$C$7*'Tech.- Fin. Overall Rating'!$E$21)))</f>
        <v>0</v>
      </c>
      <c r="AC12" s="547" t="b">
        <f>IF('Tech.- Fin. Overall Rating'!$O$7=1,'Tech.- Fin. Overall Rating'!$C$7*'Tech.- Fin. Overall Rating'!$C$21,IF('Tech.- Fin. Overall Rating'!$O$7=2,'Tech.- Fin. Overall Rating'!$C$7*'Tech.- Fin. Overall Rating'!$D$21,IF('Tech.- Fin. Overall Rating'!$O$7=3,'Tech.- Fin. Overall Rating'!$C$7*'Tech.- Fin. Overall Rating'!$E$21)))</f>
        <v>0</v>
      </c>
      <c r="AD12" s="106"/>
      <c r="AE12" s="547">
        <f t="shared" si="6"/>
        <v>0.2</v>
      </c>
      <c r="AF12" s="547">
        <f t="shared" si="7"/>
        <v>0.2</v>
      </c>
      <c r="AG12" s="547">
        <f t="shared" si="8"/>
        <v>0.2</v>
      </c>
      <c r="AH12" s="106"/>
      <c r="AI12" s="547">
        <f t="shared" si="9"/>
        <v>0.99750000000000005</v>
      </c>
      <c r="AJ12" s="547">
        <f t="shared" si="10"/>
        <v>0.9245000000000001</v>
      </c>
      <c r="AK12" s="547">
        <f t="shared" si="11"/>
        <v>0.85000000000000009</v>
      </c>
      <c r="AL12" s="471"/>
      <c r="AM12" s="100">
        <f t="shared" si="0"/>
        <v>1</v>
      </c>
      <c r="AN12" s="100">
        <f t="shared" si="1"/>
        <v>2</v>
      </c>
      <c r="AO12" s="100">
        <f t="shared" si="2"/>
        <v>3</v>
      </c>
      <c r="AP12" s="471"/>
      <c r="AQ12" s="1078" t="s">
        <v>739</v>
      </c>
      <c r="AR12" s="1078"/>
      <c r="AS12" s="1078"/>
      <c r="AT12" s="106"/>
      <c r="AU12" s="1078" t="s">
        <v>748</v>
      </c>
      <c r="AV12" s="1078"/>
      <c r="AW12" s="1078"/>
      <c r="AX12" s="471"/>
      <c r="AY12" s="1078" t="s">
        <v>747</v>
      </c>
      <c r="AZ12" s="1078"/>
      <c r="BA12" s="1078"/>
      <c r="BB12" s="471"/>
    </row>
    <row r="13" spans="1:54" ht="22.5">
      <c r="A13" s="558" t="s">
        <v>31</v>
      </c>
      <c r="B13" s="562" t="s">
        <v>730</v>
      </c>
      <c r="C13" s="561">
        <f>SUM(C6:C12)</f>
        <v>0.25</v>
      </c>
      <c r="D13" s="561">
        <f>SUM(D6:D12)</f>
        <v>0</v>
      </c>
      <c r="E13" s="558" t="s">
        <v>31</v>
      </c>
      <c r="F13" s="558" t="s">
        <v>31</v>
      </c>
      <c r="G13" s="558"/>
      <c r="H13" s="558"/>
      <c r="I13" s="558"/>
      <c r="J13" s="558"/>
      <c r="K13" s="558"/>
      <c r="L13" s="558"/>
      <c r="M13" s="558"/>
      <c r="N13" s="558"/>
      <c r="O13" s="558"/>
      <c r="P13" s="558"/>
      <c r="R13" s="80"/>
      <c r="S13" s="548">
        <f>IF('11 NMSO Print Scan TCO Rank '!X11=1,'Tech.- Fin. Overall Rating'!$C$15*'Tech.- Fin. Overall Rating'!$C$21,IF('11 NMSO Print Scan TCO Rank '!X11=2,'Tech.- Fin. Overall Rating'!$C$15*'Tech.- Fin. Overall Rating'!$D$21,IF('11 NMSO Print Scan TCO Rank '!X11=3,'Tech.- Fin. Overall Rating'!$C$15*'Tech.- Fin. Overall Rating'!$E$21)))</f>
        <v>0.75</v>
      </c>
      <c r="T13" s="548">
        <f>IF('11 NMSO Print Scan TCO Rank '!Y11=1,'Tech.- Fin. Overall Rating'!$C$15*'Tech.- Fin. Overall Rating'!$C$21,IF('11 NMSO Print Scan TCO Rank '!Y11=2,'Tech.- Fin. Overall Rating'!$C$15*'Tech.- Fin. Overall Rating'!$D$21,IF('11 NMSO Print Scan TCO Rank '!Y11=3,'Tech.- Fin. Overall Rating'!$C$15*'Tech.- Fin. Overall Rating'!$E$21)))</f>
        <v>0.67500000000000004</v>
      </c>
      <c r="U13" s="548">
        <f>IF('11 NMSO Print Scan TCO Rank '!Z11=1,'Tech.- Fin. Overall Rating'!$C$15*'Tech.- Fin. Overall Rating'!$C$21,IF('11 NMSO Print Scan TCO Rank '!Z11=2,'Tech.- Fin. Overall Rating'!$C$15*'Tech.- Fin. Overall Rating'!$D$21,IF('11 NMSO Print Scan TCO Rank '!Z11=3,'Tech.- Fin. Overall Rating'!$C$15*'Tech.- Fin. Overall Rating'!$E$21)))</f>
        <v>0.60000000000000009</v>
      </c>
      <c r="V13" s="552"/>
      <c r="W13" s="548">
        <f t="shared" si="3"/>
        <v>4.7500000000000001E-2</v>
      </c>
      <c r="X13" s="548">
        <f t="shared" si="4"/>
        <v>4.9500000000000002E-2</v>
      </c>
      <c r="Y13" s="548">
        <f t="shared" si="5"/>
        <v>0.05</v>
      </c>
      <c r="Z13" s="552"/>
      <c r="AA13" s="548" t="b">
        <f>IF('Tech.- Fin. Overall Rating'!$M$7=1,'Tech.- Fin. Overall Rating'!$C$7*'Tech.- Fin. Overall Rating'!$C$21,IF('Tech.- Fin. Overall Rating'!$M$7=2,'Tech.- Fin. Overall Rating'!$C$7*'Tech.- Fin. Overall Rating'!$D$21,IF('Tech.- Fin. Overall Rating'!$M$7=3,'Tech.- Fin. Overall Rating'!$C$7*'Tech.- Fin. Overall Rating'!$E$21)))</f>
        <v>0</v>
      </c>
      <c r="AB13" s="548" t="b">
        <f>IF('Tech.- Fin. Overall Rating'!$N$7=1,'Tech.- Fin. Overall Rating'!$C$7*'Tech.- Fin. Overall Rating'!$C$21,IF('Tech.- Fin. Overall Rating'!$N$7=2,'Tech.- Fin. Overall Rating'!$C$7*'Tech.- Fin. Overall Rating'!$D$21,IF('Tech.- Fin. Overall Rating'!$N$7=3,'Tech.- Fin. Overall Rating'!$C$7*'Tech.- Fin. Overall Rating'!$E$21)))</f>
        <v>0</v>
      </c>
      <c r="AC13" s="548" t="b">
        <f>IF('Tech.- Fin. Overall Rating'!$O$7=1,'Tech.- Fin. Overall Rating'!$C$7*'Tech.- Fin. Overall Rating'!$C$21,IF('Tech.- Fin. Overall Rating'!$O$7=2,'Tech.- Fin. Overall Rating'!$C$7*'Tech.- Fin. Overall Rating'!$D$21,IF('Tech.- Fin. Overall Rating'!$O$7=3,'Tech.- Fin. Overall Rating'!$C$7*'Tech.- Fin. Overall Rating'!$E$21)))</f>
        <v>0</v>
      </c>
      <c r="AD13" s="106"/>
      <c r="AE13" s="548">
        <f t="shared" si="6"/>
        <v>0.2</v>
      </c>
      <c r="AF13" s="548">
        <f t="shared" si="7"/>
        <v>0.2</v>
      </c>
      <c r="AG13" s="548">
        <f t="shared" si="8"/>
        <v>0.2</v>
      </c>
      <c r="AH13" s="106"/>
      <c r="AI13" s="548">
        <f t="shared" si="9"/>
        <v>0.99750000000000005</v>
      </c>
      <c r="AJ13" s="548">
        <f t="shared" si="10"/>
        <v>0.9245000000000001</v>
      </c>
      <c r="AK13" s="548">
        <f t="shared" si="11"/>
        <v>0.85000000000000009</v>
      </c>
      <c r="AL13" s="471"/>
      <c r="AM13" s="101">
        <f>RANK(AI13,$AI13:$AK13,0)</f>
        <v>1</v>
      </c>
      <c r="AN13" s="101">
        <f>RANK(AJ13,$AI13:$AK13,0)</f>
        <v>2</v>
      </c>
      <c r="AO13" s="101">
        <f t="shared" si="2"/>
        <v>3</v>
      </c>
      <c r="AP13" s="471"/>
      <c r="AQ13" s="45" t="s">
        <v>68</v>
      </c>
      <c r="AR13" s="45" t="s">
        <v>69</v>
      </c>
      <c r="AS13" s="45" t="s">
        <v>70</v>
      </c>
      <c r="AT13" s="106"/>
      <c r="AU13" s="45" t="s">
        <v>68</v>
      </c>
      <c r="AV13" s="45" t="s">
        <v>69</v>
      </c>
      <c r="AW13" s="45" t="s">
        <v>70</v>
      </c>
      <c r="AX13" s="471"/>
      <c r="AY13" s="45" t="s">
        <v>68</v>
      </c>
      <c r="AZ13" s="45" t="s">
        <v>69</v>
      </c>
      <c r="BA13" s="45" t="s">
        <v>70</v>
      </c>
      <c r="BB13" s="471"/>
    </row>
    <row r="14" spans="1:54" ht="21">
      <c r="A14" s="558" t="s">
        <v>31</v>
      </c>
      <c r="B14" s="462" t="s">
        <v>728</v>
      </c>
      <c r="C14" s="465" t="s">
        <v>740</v>
      </c>
      <c r="D14" s="465" t="s">
        <v>741</v>
      </c>
      <c r="E14" s="558" t="s">
        <v>31</v>
      </c>
      <c r="F14" s="558" t="s">
        <v>31</v>
      </c>
      <c r="G14" s="558"/>
      <c r="H14" s="558"/>
      <c r="I14" s="558"/>
      <c r="J14" s="558"/>
      <c r="K14" s="558"/>
      <c r="L14" s="558"/>
      <c r="M14" s="558"/>
      <c r="N14" s="558"/>
      <c r="O14" s="558"/>
      <c r="P14" s="558"/>
      <c r="R14" s="80"/>
      <c r="S14" s="548">
        <f>IF('11 NMSO Print Scan TCO Rank '!X12=1,'Tech.- Fin. Overall Rating'!$C$15*'Tech.- Fin. Overall Rating'!$C$21,IF('11 NMSO Print Scan TCO Rank '!X12=2,'Tech.- Fin. Overall Rating'!$C$15*'Tech.- Fin. Overall Rating'!$D$21,IF('11 NMSO Print Scan TCO Rank '!X12=3,'Tech.- Fin. Overall Rating'!$C$15*'Tech.- Fin. Overall Rating'!$E$21)))</f>
        <v>0.75</v>
      </c>
      <c r="T14" s="548">
        <f>IF('11 NMSO Print Scan TCO Rank '!Y12=1,'Tech.- Fin. Overall Rating'!$C$15*'Tech.- Fin. Overall Rating'!$C$21,IF('11 NMSO Print Scan TCO Rank '!Y12=2,'Tech.- Fin. Overall Rating'!$C$15*'Tech.- Fin. Overall Rating'!$D$21,IF('11 NMSO Print Scan TCO Rank '!Y12=3,'Tech.- Fin. Overall Rating'!$C$15*'Tech.- Fin. Overall Rating'!$E$21)))</f>
        <v>0.67500000000000004</v>
      </c>
      <c r="U14" s="548">
        <f>IF('11 NMSO Print Scan TCO Rank '!Z12=1,'Tech.- Fin. Overall Rating'!$C$15*'Tech.- Fin. Overall Rating'!$C$21,IF('11 NMSO Print Scan TCO Rank '!Z12=2,'Tech.- Fin. Overall Rating'!$C$15*'Tech.- Fin. Overall Rating'!$D$21,IF('11 NMSO Print Scan TCO Rank '!Z12=3,'Tech.- Fin. Overall Rating'!$C$15*'Tech.- Fin. Overall Rating'!$E$21)))</f>
        <v>0.60000000000000009</v>
      </c>
      <c r="V14" s="552"/>
      <c r="W14" s="548">
        <f t="shared" si="3"/>
        <v>4.7500000000000001E-2</v>
      </c>
      <c r="X14" s="548">
        <f t="shared" si="4"/>
        <v>4.9500000000000002E-2</v>
      </c>
      <c r="Y14" s="548">
        <f t="shared" si="5"/>
        <v>0.05</v>
      </c>
      <c r="Z14" s="552"/>
      <c r="AA14" s="548" t="b">
        <f>IF('Tech.- Fin. Overall Rating'!$M$7=1,'Tech.- Fin. Overall Rating'!$C$7*'Tech.- Fin. Overall Rating'!$C$21,IF('Tech.- Fin. Overall Rating'!$M$7=2,'Tech.- Fin. Overall Rating'!$C$7*'Tech.- Fin. Overall Rating'!$D$21,IF('Tech.- Fin. Overall Rating'!$M$7=3,'Tech.- Fin. Overall Rating'!$C$7*'Tech.- Fin. Overall Rating'!$E$21)))</f>
        <v>0</v>
      </c>
      <c r="AB14" s="548" t="b">
        <f>IF('Tech.- Fin. Overall Rating'!$N$7=1,'Tech.- Fin. Overall Rating'!$C$7*'Tech.- Fin. Overall Rating'!$C$21,IF('Tech.- Fin. Overall Rating'!$N$7=2,'Tech.- Fin. Overall Rating'!$C$7*'Tech.- Fin. Overall Rating'!$D$21,IF('Tech.- Fin. Overall Rating'!$N$7=3,'Tech.- Fin. Overall Rating'!$C$7*'Tech.- Fin. Overall Rating'!$E$21)))</f>
        <v>0</v>
      </c>
      <c r="AC14" s="548" t="b">
        <f>IF('Tech.- Fin. Overall Rating'!$O$7=1,'Tech.- Fin. Overall Rating'!$C$7*'Tech.- Fin. Overall Rating'!$C$21,IF('Tech.- Fin. Overall Rating'!$O$7=2,'Tech.- Fin. Overall Rating'!$C$7*'Tech.- Fin. Overall Rating'!$D$21,IF('Tech.- Fin. Overall Rating'!$O$7=3,'Tech.- Fin. Overall Rating'!$C$7*'Tech.- Fin. Overall Rating'!$E$21)))</f>
        <v>0</v>
      </c>
      <c r="AD14" s="106"/>
      <c r="AE14" s="548">
        <f t="shared" si="6"/>
        <v>0.2</v>
      </c>
      <c r="AF14" s="548">
        <f t="shared" si="7"/>
        <v>0.2</v>
      </c>
      <c r="AG14" s="548">
        <f t="shared" si="8"/>
        <v>0.2</v>
      </c>
      <c r="AH14" s="106"/>
      <c r="AI14" s="548">
        <f t="shared" si="9"/>
        <v>0.99750000000000005</v>
      </c>
      <c r="AJ14" s="548">
        <f t="shared" si="10"/>
        <v>0.9245000000000001</v>
      </c>
      <c r="AK14" s="548">
        <f t="shared" si="11"/>
        <v>0.85000000000000009</v>
      </c>
      <c r="AL14" s="471"/>
      <c r="AM14" s="101">
        <f>RANK(AI14,$AI14:$AK14,0)</f>
        <v>1</v>
      </c>
      <c r="AN14" s="101">
        <f>RANK(AJ14,$AI14:$AK14,0)</f>
        <v>2</v>
      </c>
      <c r="AO14" s="101">
        <f t="shared" si="2"/>
        <v>3</v>
      </c>
      <c r="AP14" s="471"/>
      <c r="AQ14" s="554">
        <f>IF('11 NMSO Print Scan TCO Rank '!AR4=1,'Tech.- Fin. Overall Rating'!$D$15*'Tech.- Fin. Overall Rating'!$C$21,IF('11 NMSO Print Scan TCO Rank '!AR4=2,'Tech.- Fin. Overall Rating'!$D$15*'Tech.- Fin. Overall Rating'!$D$21,IF('11 NMSO Print Scan TCO Rank '!AR4=3,'Tech.- Fin. Overall Rating'!$D$15*'Tech.- Fin. Overall Rating'!$E$21)))</f>
        <v>0.9</v>
      </c>
      <c r="AR14" s="554">
        <f>IF('11 NMSO Print Scan TCO Rank '!AS4=1,'Tech.- Fin. Overall Rating'!$D$15*'Tech.- Fin. Overall Rating'!$C$21,IF('11 NMSO Print Scan TCO Rank '!AS4=2,'Tech.- Fin. Overall Rating'!$D$15*'Tech.- Fin. Overall Rating'!$D$21,IF('11 NMSO Print Scan TCO Rank '!AS4=3,'Tech.- Fin. Overall Rating'!$D$15*'Tech.- Fin. Overall Rating'!$E$21)))</f>
        <v>1</v>
      </c>
      <c r="AS14" s="554">
        <f>IF('11 NMSO Print Scan TCO Rank '!AT4=1,'Tech.- Fin. Overall Rating'!$D$15*'Tech.- Fin. Overall Rating'!$C$21,IF('11 NMSO Print Scan TCO Rank '!AT4=2,'Tech.- Fin. Overall Rating'!$D$15*'Tech.- Fin. Overall Rating'!$D$21,IF('11 NMSO Print Scan TCO Rank '!AT4=3,'Tech.- Fin. Overall Rating'!$D$15*'Tech.- Fin. Overall Rating'!$E$21)))</f>
        <v>0.8</v>
      </c>
      <c r="AT14" s="106"/>
      <c r="AU14" s="554">
        <f>AQ14</f>
        <v>0.9</v>
      </c>
      <c r="AV14" s="554">
        <f t="shared" ref="AV14:AW17" si="12">AR14</f>
        <v>1</v>
      </c>
      <c r="AW14" s="554">
        <f t="shared" si="12"/>
        <v>0.8</v>
      </c>
      <c r="AX14" s="471"/>
      <c r="AY14" s="165">
        <f>RANK('Tech.- Fin. Overall Rating'!AU14,'Tech.- Fin. Overall Rating'!AU14:AW14,0)</f>
        <v>2</v>
      </c>
      <c r="AZ14" s="165">
        <f>RANK('Tech.- Fin. Overall Rating'!AV14,'Tech.- Fin. Overall Rating'!AU14:AW14,0)</f>
        <v>1</v>
      </c>
      <c r="BA14" s="165">
        <f>RANK('Tech.- Fin. Overall Rating'!AW14,'Tech.- Fin. Overall Rating'!AU14:AW14,0)</f>
        <v>3</v>
      </c>
      <c r="BB14" s="471"/>
    </row>
    <row r="15" spans="1:54" ht="24">
      <c r="A15" s="558" t="s">
        <v>31</v>
      </c>
      <c r="B15" s="563" t="s">
        <v>727</v>
      </c>
      <c r="C15" s="561">
        <f>1-C13</f>
        <v>0.75</v>
      </c>
      <c r="D15" s="561">
        <f>1-D13</f>
        <v>1</v>
      </c>
      <c r="E15" s="558" t="s">
        <v>31</v>
      </c>
      <c r="F15" s="558" t="s">
        <v>31</v>
      </c>
      <c r="G15" s="558"/>
      <c r="H15" s="558"/>
      <c r="I15" s="558"/>
      <c r="J15" s="558"/>
      <c r="K15" s="558"/>
      <c r="L15" s="558"/>
      <c r="M15" s="558"/>
      <c r="N15" s="558"/>
      <c r="O15" s="558"/>
      <c r="P15" s="558"/>
      <c r="R15" s="80"/>
      <c r="S15" s="548">
        <f>IF('11 NMSO Print Scan TCO Rank '!X13=1,'Tech.- Fin. Overall Rating'!$C$15*'Tech.- Fin. Overall Rating'!$C$21,IF('11 NMSO Print Scan TCO Rank '!X13=2,'Tech.- Fin. Overall Rating'!$C$15*'Tech.- Fin. Overall Rating'!$D$21,IF('11 NMSO Print Scan TCO Rank '!X13=3,'Tech.- Fin. Overall Rating'!$C$15*'Tech.- Fin. Overall Rating'!$E$21)))</f>
        <v>0.75</v>
      </c>
      <c r="T15" s="548">
        <f>IF('11 NMSO Print Scan TCO Rank '!Y13=1,'Tech.- Fin. Overall Rating'!$C$15*'Tech.- Fin. Overall Rating'!$C$21,IF('11 NMSO Print Scan TCO Rank '!Y13=2,'Tech.- Fin. Overall Rating'!$C$15*'Tech.- Fin. Overall Rating'!$D$21,IF('11 NMSO Print Scan TCO Rank '!Y13=3,'Tech.- Fin. Overall Rating'!$C$15*'Tech.- Fin. Overall Rating'!$E$21)))</f>
        <v>0.67500000000000004</v>
      </c>
      <c r="U15" s="548">
        <f>IF('11 NMSO Print Scan TCO Rank '!Z13=1,'Tech.- Fin. Overall Rating'!$C$15*'Tech.- Fin. Overall Rating'!$C$21,IF('11 NMSO Print Scan TCO Rank '!Z13=2,'Tech.- Fin. Overall Rating'!$C$15*'Tech.- Fin. Overall Rating'!$D$21,IF('11 NMSO Print Scan TCO Rank '!Z13=3,'Tech.- Fin. Overall Rating'!$C$15*'Tech.- Fin. Overall Rating'!$E$21)))</f>
        <v>0.60000000000000009</v>
      </c>
      <c r="V15" s="552"/>
      <c r="W15" s="548">
        <f t="shared" si="3"/>
        <v>4.7500000000000001E-2</v>
      </c>
      <c r="X15" s="548">
        <f t="shared" si="4"/>
        <v>4.9500000000000002E-2</v>
      </c>
      <c r="Y15" s="548">
        <f t="shared" si="5"/>
        <v>0.05</v>
      </c>
      <c r="Z15" s="552"/>
      <c r="AA15" s="548" t="b">
        <f>IF('Tech.- Fin. Overall Rating'!$M$7=1,'Tech.- Fin. Overall Rating'!$C$7*'Tech.- Fin. Overall Rating'!$C$21,IF('Tech.- Fin. Overall Rating'!$M$7=2,'Tech.- Fin. Overall Rating'!$C$7*'Tech.- Fin. Overall Rating'!$D$21,IF('Tech.- Fin. Overall Rating'!$M$7=3,'Tech.- Fin. Overall Rating'!$C$7*'Tech.- Fin. Overall Rating'!$E$21)))</f>
        <v>0</v>
      </c>
      <c r="AB15" s="548" t="b">
        <f>IF('Tech.- Fin. Overall Rating'!$N$7=1,'Tech.- Fin. Overall Rating'!$C$7*'Tech.- Fin. Overall Rating'!$C$21,IF('Tech.- Fin. Overall Rating'!$N$7=2,'Tech.- Fin. Overall Rating'!$C$7*'Tech.- Fin. Overall Rating'!$D$21,IF('Tech.- Fin. Overall Rating'!$N$7=3,'Tech.- Fin. Overall Rating'!$C$7*'Tech.- Fin. Overall Rating'!$E$21)))</f>
        <v>0</v>
      </c>
      <c r="AC15" s="548" t="b">
        <f>IF('Tech.- Fin. Overall Rating'!$O$7=1,'Tech.- Fin. Overall Rating'!$C$7*'Tech.- Fin. Overall Rating'!$C$21,IF('Tech.- Fin. Overall Rating'!$O$7=2,'Tech.- Fin. Overall Rating'!$C$7*'Tech.- Fin. Overall Rating'!$D$21,IF('Tech.- Fin. Overall Rating'!$O$7=3,'Tech.- Fin. Overall Rating'!$C$7*'Tech.- Fin. Overall Rating'!$E$21)))</f>
        <v>0</v>
      </c>
      <c r="AD15" s="106"/>
      <c r="AE15" s="548">
        <f t="shared" si="6"/>
        <v>0.2</v>
      </c>
      <c r="AF15" s="548">
        <f t="shared" si="7"/>
        <v>0.2</v>
      </c>
      <c r="AG15" s="548">
        <f t="shared" si="8"/>
        <v>0.2</v>
      </c>
      <c r="AH15" s="106"/>
      <c r="AI15" s="548">
        <f t="shared" si="9"/>
        <v>0.99750000000000005</v>
      </c>
      <c r="AJ15" s="548">
        <f t="shared" si="10"/>
        <v>0.9245000000000001</v>
      </c>
      <c r="AK15" s="548">
        <f t="shared" si="11"/>
        <v>0.85000000000000009</v>
      </c>
      <c r="AL15" s="471"/>
      <c r="AM15" s="101">
        <f t="shared" si="0"/>
        <v>1</v>
      </c>
      <c r="AN15" s="101">
        <f t="shared" si="1"/>
        <v>2</v>
      </c>
      <c r="AO15" s="101">
        <f t="shared" si="2"/>
        <v>3</v>
      </c>
      <c r="AP15" s="471"/>
      <c r="AQ15" s="555">
        <f>IF('11 NMSO Print Scan TCO Rank '!AR5=1,'Tech.- Fin. Overall Rating'!$D$15*'Tech.- Fin. Overall Rating'!$C$21,IF('11 NMSO Print Scan TCO Rank '!AR5=2,'Tech.- Fin. Overall Rating'!$D$15*'Tech.- Fin. Overall Rating'!$D$21,IF('11 NMSO Print Scan TCO Rank '!AR5=3,'Tech.- Fin. Overall Rating'!$D$15*'Tech.- Fin. Overall Rating'!$E$21)))</f>
        <v>1</v>
      </c>
      <c r="AR15" s="555">
        <f>IF('11 NMSO Print Scan TCO Rank '!AS5=1,'Tech.- Fin. Overall Rating'!$D$15*'Tech.- Fin. Overall Rating'!$C$21,IF('11 NMSO Print Scan TCO Rank '!AS5=2,'Tech.- Fin. Overall Rating'!$D$15*'Tech.- Fin. Overall Rating'!$D$21,IF('11 NMSO Print Scan TCO Rank '!AS5=3,'Tech.- Fin. Overall Rating'!$D$15*'Tech.- Fin. Overall Rating'!$E$21)))</f>
        <v>0.9</v>
      </c>
      <c r="AS15" s="555">
        <f>IF('11 NMSO Print Scan TCO Rank '!AT5=1,'Tech.- Fin. Overall Rating'!$D$15*'Tech.- Fin. Overall Rating'!$C$21,IF('11 NMSO Print Scan TCO Rank '!AT5=2,'Tech.- Fin. Overall Rating'!$D$15*'Tech.- Fin. Overall Rating'!$D$21,IF('11 NMSO Print Scan TCO Rank '!AT5=3,'Tech.- Fin. Overall Rating'!$D$15*'Tech.- Fin. Overall Rating'!$E$21)))</f>
        <v>0.8</v>
      </c>
      <c r="AT15" s="106"/>
      <c r="AU15" s="555">
        <f>AQ15</f>
        <v>1</v>
      </c>
      <c r="AV15" s="555">
        <f t="shared" si="12"/>
        <v>0.9</v>
      </c>
      <c r="AW15" s="555">
        <f t="shared" si="12"/>
        <v>0.8</v>
      </c>
      <c r="AX15" s="471"/>
      <c r="AY15" s="166">
        <f>RANK('Tech.- Fin. Overall Rating'!AU15,'Tech.- Fin. Overall Rating'!AU15:AW15,0)</f>
        <v>1</v>
      </c>
      <c r="AZ15" s="166">
        <f>RANK('Tech.- Fin. Overall Rating'!AV15,'Tech.- Fin. Overall Rating'!AU15:AW15,0)</f>
        <v>2</v>
      </c>
      <c r="BA15" s="166">
        <f>RANK('Tech.- Fin. Overall Rating'!AW15,'Tech.- Fin. Overall Rating'!AU15:AW15,0)</f>
        <v>3</v>
      </c>
      <c r="BB15" s="471"/>
    </row>
    <row r="16" spans="1:54" ht="21">
      <c r="A16" s="558" t="s">
        <v>31</v>
      </c>
      <c r="B16" s="462" t="s">
        <v>680</v>
      </c>
      <c r="C16" s="465" t="s">
        <v>740</v>
      </c>
      <c r="D16" s="465" t="s">
        <v>741</v>
      </c>
      <c r="E16" s="558" t="s">
        <v>31</v>
      </c>
      <c r="F16" s="558" t="s">
        <v>31</v>
      </c>
      <c r="G16" s="558"/>
      <c r="H16" s="558"/>
      <c r="I16" s="558"/>
      <c r="J16" s="558"/>
      <c r="K16" s="558"/>
      <c r="L16" s="558"/>
      <c r="M16" s="558"/>
      <c r="N16" s="558"/>
      <c r="O16" s="558"/>
      <c r="P16" s="558"/>
      <c r="R16" s="80"/>
      <c r="S16" s="548">
        <f>IF('11 NMSO Print Scan TCO Rank '!X14=1,'Tech.- Fin. Overall Rating'!$C$15*'Tech.- Fin. Overall Rating'!$C$21,IF('11 NMSO Print Scan TCO Rank '!X14=2,'Tech.- Fin. Overall Rating'!$C$15*'Tech.- Fin. Overall Rating'!$D$21,IF('11 NMSO Print Scan TCO Rank '!X14=3,'Tech.- Fin. Overall Rating'!$C$15*'Tech.- Fin. Overall Rating'!$E$21)))</f>
        <v>0.75</v>
      </c>
      <c r="T16" s="548">
        <f>IF('11 NMSO Print Scan TCO Rank '!Y14=1,'Tech.- Fin. Overall Rating'!$C$15*'Tech.- Fin. Overall Rating'!$C$21,IF('11 NMSO Print Scan TCO Rank '!Y14=2,'Tech.- Fin. Overall Rating'!$C$15*'Tech.- Fin. Overall Rating'!$D$21,IF('11 NMSO Print Scan TCO Rank '!Y14=3,'Tech.- Fin. Overall Rating'!$C$15*'Tech.- Fin. Overall Rating'!$E$21)))</f>
        <v>0.67500000000000004</v>
      </c>
      <c r="U16" s="548">
        <f>IF('11 NMSO Print Scan TCO Rank '!Z14=1,'Tech.- Fin. Overall Rating'!$C$15*'Tech.- Fin. Overall Rating'!$C$21,IF('11 NMSO Print Scan TCO Rank '!Z14=2,'Tech.- Fin. Overall Rating'!$C$15*'Tech.- Fin. Overall Rating'!$D$21,IF('11 NMSO Print Scan TCO Rank '!Z14=3,'Tech.- Fin. Overall Rating'!$C$15*'Tech.- Fin. Overall Rating'!$E$21)))</f>
        <v>0.60000000000000009</v>
      </c>
      <c r="V16" s="552"/>
      <c r="W16" s="548">
        <f t="shared" si="3"/>
        <v>4.7500000000000001E-2</v>
      </c>
      <c r="X16" s="548">
        <f t="shared" si="4"/>
        <v>4.9500000000000002E-2</v>
      </c>
      <c r="Y16" s="548">
        <f t="shared" si="5"/>
        <v>0.05</v>
      </c>
      <c r="Z16" s="552"/>
      <c r="AA16" s="548" t="b">
        <f>IF('Tech.- Fin. Overall Rating'!$M$7=1,'Tech.- Fin. Overall Rating'!$C$7*'Tech.- Fin. Overall Rating'!$C$21,IF('Tech.- Fin. Overall Rating'!$M$7=2,'Tech.- Fin. Overall Rating'!$C$7*'Tech.- Fin. Overall Rating'!$D$21,IF('Tech.- Fin. Overall Rating'!$M$7=3,'Tech.- Fin. Overall Rating'!$C$7*'Tech.- Fin. Overall Rating'!$E$21)))</f>
        <v>0</v>
      </c>
      <c r="AB16" s="548" t="b">
        <f>IF('Tech.- Fin. Overall Rating'!$N$7=1,'Tech.- Fin. Overall Rating'!$C$7*'Tech.- Fin. Overall Rating'!$C$21,IF('Tech.- Fin. Overall Rating'!$N$7=2,'Tech.- Fin. Overall Rating'!$C$7*'Tech.- Fin. Overall Rating'!$D$21,IF('Tech.- Fin. Overall Rating'!$N$7=3,'Tech.- Fin. Overall Rating'!$C$7*'Tech.- Fin. Overall Rating'!$E$21)))</f>
        <v>0</v>
      </c>
      <c r="AC16" s="548" t="b">
        <f>IF('Tech.- Fin. Overall Rating'!$O$7=1,'Tech.- Fin. Overall Rating'!$C$7*'Tech.- Fin. Overall Rating'!$C$21,IF('Tech.- Fin. Overall Rating'!$O$7=2,'Tech.- Fin. Overall Rating'!$C$7*'Tech.- Fin. Overall Rating'!$D$21,IF('Tech.- Fin. Overall Rating'!$O$7=3,'Tech.- Fin. Overall Rating'!$C$7*'Tech.- Fin. Overall Rating'!$E$21)))</f>
        <v>0</v>
      </c>
      <c r="AD16" s="106"/>
      <c r="AE16" s="548">
        <f t="shared" si="6"/>
        <v>0.2</v>
      </c>
      <c r="AF16" s="548">
        <f t="shared" si="7"/>
        <v>0.2</v>
      </c>
      <c r="AG16" s="548">
        <f t="shared" si="8"/>
        <v>0.2</v>
      </c>
      <c r="AH16" s="106"/>
      <c r="AI16" s="548">
        <f t="shared" si="9"/>
        <v>0.99750000000000005</v>
      </c>
      <c r="AJ16" s="548">
        <f t="shared" si="10"/>
        <v>0.9245000000000001</v>
      </c>
      <c r="AK16" s="548">
        <f t="shared" si="11"/>
        <v>0.85000000000000009</v>
      </c>
      <c r="AL16" s="471"/>
      <c r="AM16" s="101">
        <f t="shared" si="0"/>
        <v>1</v>
      </c>
      <c r="AN16" s="101">
        <f t="shared" si="1"/>
        <v>2</v>
      </c>
      <c r="AO16" s="101">
        <f t="shared" si="2"/>
        <v>3</v>
      </c>
      <c r="AP16" s="471"/>
      <c r="AQ16" s="556">
        <f>IF('11 NMSO Print Scan TCO Rank '!AR6=1,'Tech.- Fin. Overall Rating'!$D$15*'Tech.- Fin. Overall Rating'!$C$21,IF('11 NMSO Print Scan TCO Rank '!AR6=2,'Tech.- Fin. Overall Rating'!$D$15*'Tech.- Fin. Overall Rating'!$D$21,IF('11 NMSO Print Scan TCO Rank '!AR6=3,'Tech.- Fin. Overall Rating'!$D$15*'Tech.- Fin. Overall Rating'!$E$21)))</f>
        <v>0.9</v>
      </c>
      <c r="AR16" s="556">
        <f>IF('11 NMSO Print Scan TCO Rank '!AS6=1,'Tech.- Fin. Overall Rating'!$D$15*'Tech.- Fin. Overall Rating'!$C$21,IF('11 NMSO Print Scan TCO Rank '!AS6=2,'Tech.- Fin. Overall Rating'!$D$15*'Tech.- Fin. Overall Rating'!$D$21,IF('11 NMSO Print Scan TCO Rank '!AS6=3,'Tech.- Fin. Overall Rating'!$D$15*'Tech.- Fin. Overall Rating'!$E$21)))</f>
        <v>1</v>
      </c>
      <c r="AS16" s="556">
        <f>IF('11 NMSO Print Scan TCO Rank '!AT6=1,'Tech.- Fin. Overall Rating'!$D$15*'Tech.- Fin. Overall Rating'!$C$21,IF('11 NMSO Print Scan TCO Rank '!AT6=2,'Tech.- Fin. Overall Rating'!$D$15*'Tech.- Fin. Overall Rating'!$D$21,IF('11 NMSO Print Scan TCO Rank '!AT6=3,'Tech.- Fin. Overall Rating'!$D$15*'Tech.- Fin. Overall Rating'!$E$21)))</f>
        <v>0.8</v>
      </c>
      <c r="AT16" s="106"/>
      <c r="AU16" s="556">
        <f>AQ16</f>
        <v>0.9</v>
      </c>
      <c r="AV16" s="556">
        <f t="shared" si="12"/>
        <v>1</v>
      </c>
      <c r="AW16" s="556">
        <f t="shared" si="12"/>
        <v>0.8</v>
      </c>
      <c r="AX16" s="471"/>
      <c r="AY16" s="167">
        <f>RANK('Tech.- Fin. Overall Rating'!AU16,'Tech.- Fin. Overall Rating'!AU16:AW16,0)</f>
        <v>2</v>
      </c>
      <c r="AZ16" s="167">
        <f>RANK('Tech.- Fin. Overall Rating'!AV16,'Tech.- Fin. Overall Rating'!$AU16:$AW16,0)</f>
        <v>1</v>
      </c>
      <c r="BA16" s="167">
        <f>RANK('Tech.- Fin. Overall Rating'!AW16,'Tech.- Fin. Overall Rating'!$AU16:$AW16,0)</f>
        <v>3</v>
      </c>
      <c r="BB16" s="471"/>
    </row>
    <row r="17" spans="1:54" ht="24">
      <c r="A17" s="558" t="s">
        <v>31</v>
      </c>
      <c r="B17" s="563" t="s">
        <v>742</v>
      </c>
      <c r="C17" s="561">
        <f>C13+C15</f>
        <v>1</v>
      </c>
      <c r="D17" s="561">
        <f>D13+D15</f>
        <v>1</v>
      </c>
      <c r="E17" s="558" t="s">
        <v>31</v>
      </c>
      <c r="F17" s="558" t="s">
        <v>31</v>
      </c>
      <c r="G17" s="558"/>
      <c r="H17" s="558"/>
      <c r="I17" s="558"/>
      <c r="J17" s="558"/>
      <c r="K17" s="558"/>
      <c r="L17" s="558"/>
      <c r="M17" s="558"/>
      <c r="N17" s="558"/>
      <c r="O17" s="558"/>
      <c r="P17" s="558"/>
      <c r="R17" s="80"/>
      <c r="S17" s="548">
        <f>IF('11 NMSO Print Scan TCO Rank '!X15=1,'Tech.- Fin. Overall Rating'!$C$15*'Tech.- Fin. Overall Rating'!$C$21,IF('11 NMSO Print Scan TCO Rank '!X15=2,'Tech.- Fin. Overall Rating'!$C$15*'Tech.- Fin. Overall Rating'!$D$21,IF('11 NMSO Print Scan TCO Rank '!X15=3,'Tech.- Fin. Overall Rating'!$C$15*'Tech.- Fin. Overall Rating'!$E$21)))</f>
        <v>0.67500000000000004</v>
      </c>
      <c r="T17" s="548">
        <f>IF('11 NMSO Print Scan TCO Rank '!Y15=1,'Tech.- Fin. Overall Rating'!$C$15*'Tech.- Fin. Overall Rating'!$C$21,IF('11 NMSO Print Scan TCO Rank '!Y15=2,'Tech.- Fin. Overall Rating'!$C$15*'Tech.- Fin. Overall Rating'!$D$21,IF('11 NMSO Print Scan TCO Rank '!Y15=3,'Tech.- Fin. Overall Rating'!$C$15*'Tech.- Fin. Overall Rating'!$E$21)))</f>
        <v>0.75</v>
      </c>
      <c r="U17" s="548">
        <f>IF('11 NMSO Print Scan TCO Rank '!Z15=1,'Tech.- Fin. Overall Rating'!$C$15*'Tech.- Fin. Overall Rating'!$C$21,IF('11 NMSO Print Scan TCO Rank '!Z15=2,'Tech.- Fin. Overall Rating'!$C$15*'Tech.- Fin. Overall Rating'!$D$21,IF('11 NMSO Print Scan TCO Rank '!Z15=3,'Tech.- Fin. Overall Rating'!$C$15*'Tech.- Fin. Overall Rating'!$E$21)))</f>
        <v>0.60000000000000009</v>
      </c>
      <c r="V17" s="552"/>
      <c r="W17" s="548">
        <f t="shared" si="3"/>
        <v>4.7500000000000001E-2</v>
      </c>
      <c r="X17" s="548">
        <f t="shared" si="4"/>
        <v>4.9500000000000002E-2</v>
      </c>
      <c r="Y17" s="548">
        <f t="shared" si="5"/>
        <v>0.05</v>
      </c>
      <c r="Z17" s="552"/>
      <c r="AA17" s="548" t="b">
        <f>IF('Tech.- Fin. Overall Rating'!$M$7=1,'Tech.- Fin. Overall Rating'!$C$7*'Tech.- Fin. Overall Rating'!$C$21,IF('Tech.- Fin. Overall Rating'!$M$7=2,'Tech.- Fin. Overall Rating'!$C$7*'Tech.- Fin. Overall Rating'!$D$21,IF('Tech.- Fin. Overall Rating'!$M$7=3,'Tech.- Fin. Overall Rating'!$C$7*'Tech.- Fin. Overall Rating'!$E$21)))</f>
        <v>0</v>
      </c>
      <c r="AB17" s="548" t="b">
        <f>IF('Tech.- Fin. Overall Rating'!$N$7=1,'Tech.- Fin. Overall Rating'!$C$7*'Tech.- Fin. Overall Rating'!$C$21,IF('Tech.- Fin. Overall Rating'!$N$7=2,'Tech.- Fin. Overall Rating'!$C$7*'Tech.- Fin. Overall Rating'!$D$21,IF('Tech.- Fin. Overall Rating'!$N$7=3,'Tech.- Fin. Overall Rating'!$C$7*'Tech.- Fin. Overall Rating'!$E$21)))</f>
        <v>0</v>
      </c>
      <c r="AC17" s="548" t="b">
        <f>IF('Tech.- Fin. Overall Rating'!$O$7=1,'Tech.- Fin. Overall Rating'!$C$7*'Tech.- Fin. Overall Rating'!$C$21,IF('Tech.- Fin. Overall Rating'!$O$7=2,'Tech.- Fin. Overall Rating'!$C$7*'Tech.- Fin. Overall Rating'!$D$21,IF('Tech.- Fin. Overall Rating'!$O$7=3,'Tech.- Fin. Overall Rating'!$C$7*'Tech.- Fin. Overall Rating'!$E$21)))</f>
        <v>0</v>
      </c>
      <c r="AD17" s="106"/>
      <c r="AE17" s="548">
        <f t="shared" si="6"/>
        <v>0.2</v>
      </c>
      <c r="AF17" s="548">
        <f t="shared" si="7"/>
        <v>0.2</v>
      </c>
      <c r="AG17" s="548">
        <f t="shared" si="8"/>
        <v>0.2</v>
      </c>
      <c r="AH17" s="106"/>
      <c r="AI17" s="548">
        <f t="shared" si="9"/>
        <v>0.9225000000000001</v>
      </c>
      <c r="AJ17" s="548">
        <f t="shared" si="10"/>
        <v>0.99950000000000006</v>
      </c>
      <c r="AK17" s="548">
        <f t="shared" si="11"/>
        <v>0.85000000000000009</v>
      </c>
      <c r="AL17" s="471"/>
      <c r="AM17" s="101">
        <f t="shared" si="0"/>
        <v>2</v>
      </c>
      <c r="AN17" s="101">
        <f t="shared" si="1"/>
        <v>1</v>
      </c>
      <c r="AO17" s="101">
        <f t="shared" si="2"/>
        <v>3</v>
      </c>
      <c r="AP17" s="471"/>
      <c r="AQ17" s="557">
        <f>IF('11 NMSO Print Scan TCO Rank '!AR7=1,'Tech.- Fin. Overall Rating'!$D$15*'Tech.- Fin. Overall Rating'!$C$21,IF('11 NMSO Print Scan TCO Rank '!AR7=2,'Tech.- Fin. Overall Rating'!$D$15*'Tech.- Fin. Overall Rating'!$D$21,IF('11 NMSO Print Scan TCO Rank '!AR7=3,'Tech.- Fin. Overall Rating'!$D$15*'Tech.- Fin. Overall Rating'!$E$21)))</f>
        <v>0.9</v>
      </c>
      <c r="AR17" s="557">
        <f>IF('11 NMSO Print Scan TCO Rank '!AS7=1,'Tech.- Fin. Overall Rating'!$D$15*'Tech.- Fin. Overall Rating'!$C$21,IF('11 NMSO Print Scan TCO Rank '!AS7=2,'Tech.- Fin. Overall Rating'!$D$15*'Tech.- Fin. Overall Rating'!$D$21,IF('11 NMSO Print Scan TCO Rank '!AS7=3,'Tech.- Fin. Overall Rating'!$D$15*'Tech.- Fin. Overall Rating'!$E$21)))</f>
        <v>1</v>
      </c>
      <c r="AS17" s="557">
        <f>IF('11 NMSO Print Scan TCO Rank '!AT7=1,'Tech.- Fin. Overall Rating'!$D$15*'Tech.- Fin. Overall Rating'!$C$21,IF('11 NMSO Print Scan TCO Rank '!AT7=2,'Tech.- Fin. Overall Rating'!$D$15*'Tech.- Fin. Overall Rating'!$D$21,IF('11 NMSO Print Scan TCO Rank '!AT7=3,'Tech.- Fin. Overall Rating'!$D$15*'Tech.- Fin. Overall Rating'!$E$21)))</f>
        <v>0.8</v>
      </c>
      <c r="AT17" s="106"/>
      <c r="AU17" s="557">
        <f>AQ17</f>
        <v>0.9</v>
      </c>
      <c r="AV17" s="557">
        <f t="shared" si="12"/>
        <v>1</v>
      </c>
      <c r="AW17" s="557">
        <f t="shared" si="12"/>
        <v>0.8</v>
      </c>
      <c r="AX17" s="471"/>
      <c r="AY17" s="168">
        <f>RANK('Tech.- Fin. Overall Rating'!AU17,'Tech.- Fin. Overall Rating'!AU17:AW17,0)</f>
        <v>2</v>
      </c>
      <c r="AZ17" s="168">
        <f>RANK('Tech.- Fin. Overall Rating'!AV17,'Tech.- Fin. Overall Rating'!$AU17:$AW17,0)</f>
        <v>1</v>
      </c>
      <c r="BA17" s="168">
        <f>RANK('Tech.- Fin. Overall Rating'!AW17,'Tech.- Fin. Overall Rating'!$AU17:$AW17,0)</f>
        <v>3</v>
      </c>
      <c r="BB17" s="471"/>
    </row>
    <row r="18" spans="1:54" ht="21">
      <c r="A18" s="558" t="s">
        <v>31</v>
      </c>
      <c r="B18" s="558" t="s">
        <v>31</v>
      </c>
      <c r="C18" s="558" t="s">
        <v>31</v>
      </c>
      <c r="D18" s="558" t="s">
        <v>31</v>
      </c>
      <c r="E18" s="558" t="s">
        <v>31</v>
      </c>
      <c r="F18" s="558" t="s">
        <v>31</v>
      </c>
      <c r="G18" s="558"/>
      <c r="H18" s="558"/>
      <c r="I18" s="558"/>
      <c r="J18" s="558"/>
      <c r="K18" s="558"/>
      <c r="L18" s="558"/>
      <c r="M18" s="558"/>
      <c r="N18" s="558"/>
      <c r="O18" s="558"/>
      <c r="P18" s="558"/>
      <c r="R18" s="80"/>
      <c r="S18" s="549">
        <f>IF('11 NMSO Print Scan TCO Rank '!X16=1,'Tech.- Fin. Overall Rating'!$C$15*'Tech.- Fin. Overall Rating'!$C$21,IF('11 NMSO Print Scan TCO Rank '!X16=2,'Tech.- Fin. Overall Rating'!$C$15*'Tech.- Fin. Overall Rating'!$D$21,IF('11 NMSO Print Scan TCO Rank '!X16=3,'Tech.- Fin. Overall Rating'!$C$15*'Tech.- Fin. Overall Rating'!$E$21)))</f>
        <v>0.75</v>
      </c>
      <c r="T18" s="549">
        <f>IF('11 NMSO Print Scan TCO Rank '!Y16=1,'Tech.- Fin. Overall Rating'!$C$15*'Tech.- Fin. Overall Rating'!$C$21,IF('11 NMSO Print Scan TCO Rank '!Y16=2,'Tech.- Fin. Overall Rating'!$C$15*'Tech.- Fin. Overall Rating'!$D$21,IF('11 NMSO Print Scan TCO Rank '!Y16=3,'Tech.- Fin. Overall Rating'!$C$15*'Tech.- Fin. Overall Rating'!$E$21)))</f>
        <v>0.60000000000000009</v>
      </c>
      <c r="U18" s="549">
        <f>IF('11 NMSO Print Scan TCO Rank '!Z16=1,'Tech.- Fin. Overall Rating'!$C$15*'Tech.- Fin. Overall Rating'!$C$21,IF('11 NMSO Print Scan TCO Rank '!Z16=2,'Tech.- Fin. Overall Rating'!$C$15*'Tech.- Fin. Overall Rating'!$D$21,IF('11 NMSO Print Scan TCO Rank '!Z16=3,'Tech.- Fin. Overall Rating'!$C$15*'Tech.- Fin. Overall Rating'!$E$21)))</f>
        <v>0.67500000000000004</v>
      </c>
      <c r="V18" s="552"/>
      <c r="W18" s="549">
        <f t="shared" si="3"/>
        <v>4.7500000000000001E-2</v>
      </c>
      <c r="X18" s="549">
        <f t="shared" si="4"/>
        <v>4.9500000000000002E-2</v>
      </c>
      <c r="Y18" s="549">
        <f t="shared" si="5"/>
        <v>0.05</v>
      </c>
      <c r="Z18" s="552"/>
      <c r="AA18" s="549" t="b">
        <f>IF('Tech.- Fin. Overall Rating'!$M$7=1,'Tech.- Fin. Overall Rating'!$C$7*'Tech.- Fin. Overall Rating'!$C$21,IF('Tech.- Fin. Overall Rating'!$M$7=2,'Tech.- Fin. Overall Rating'!$C$7*'Tech.- Fin. Overall Rating'!$D$21,IF('Tech.- Fin. Overall Rating'!$M$7=3,'Tech.- Fin. Overall Rating'!$C$7*'Tech.- Fin. Overall Rating'!$E$21)))</f>
        <v>0</v>
      </c>
      <c r="AB18" s="549" t="b">
        <f>IF('Tech.- Fin. Overall Rating'!$N$7=1,'Tech.- Fin. Overall Rating'!$C$7*'Tech.- Fin. Overall Rating'!$C$21,IF('Tech.- Fin. Overall Rating'!$N$7=2,'Tech.- Fin. Overall Rating'!$C$7*'Tech.- Fin. Overall Rating'!$D$21,IF('Tech.- Fin. Overall Rating'!$N$7=3,'Tech.- Fin. Overall Rating'!$C$7*'Tech.- Fin. Overall Rating'!$E$21)))</f>
        <v>0</v>
      </c>
      <c r="AC18" s="549" t="b">
        <f>IF('Tech.- Fin. Overall Rating'!$O$7=1,'Tech.- Fin. Overall Rating'!$C$7*'Tech.- Fin. Overall Rating'!$C$21,IF('Tech.- Fin. Overall Rating'!$O$7=2,'Tech.- Fin. Overall Rating'!$C$7*'Tech.- Fin. Overall Rating'!$D$21,IF('Tech.- Fin. Overall Rating'!$O$7=3,'Tech.- Fin. Overall Rating'!$C$7*'Tech.- Fin. Overall Rating'!$E$21)))</f>
        <v>0</v>
      </c>
      <c r="AD18" s="106"/>
      <c r="AE18" s="549">
        <f t="shared" si="6"/>
        <v>0.2</v>
      </c>
      <c r="AF18" s="549">
        <f t="shared" si="7"/>
        <v>0.2</v>
      </c>
      <c r="AG18" s="549">
        <f t="shared" si="8"/>
        <v>0.2</v>
      </c>
      <c r="AH18" s="106"/>
      <c r="AI18" s="549">
        <f t="shared" si="9"/>
        <v>0.99750000000000005</v>
      </c>
      <c r="AJ18" s="549">
        <f t="shared" si="10"/>
        <v>0.84950000000000014</v>
      </c>
      <c r="AK18" s="549">
        <f t="shared" si="11"/>
        <v>0.92500000000000004</v>
      </c>
      <c r="AL18" s="471"/>
      <c r="AM18" s="102">
        <f t="shared" si="0"/>
        <v>1</v>
      </c>
      <c r="AN18" s="102">
        <f t="shared" si="1"/>
        <v>3</v>
      </c>
      <c r="AO18" s="102">
        <f t="shared" si="2"/>
        <v>2</v>
      </c>
      <c r="AP18" s="471"/>
      <c r="AQ18" s="471"/>
      <c r="AR18" s="471"/>
      <c r="AS18" s="471"/>
      <c r="AT18" s="471"/>
      <c r="AU18" s="471"/>
      <c r="AV18" s="471"/>
      <c r="AW18" s="471"/>
      <c r="AX18" s="471"/>
      <c r="AY18" s="471"/>
      <c r="AZ18" s="471"/>
      <c r="BA18" s="471"/>
      <c r="BB18" s="471"/>
    </row>
    <row r="19" spans="1:54" ht="21">
      <c r="A19" s="558" t="s">
        <v>31</v>
      </c>
      <c r="B19" s="1145" t="s">
        <v>66</v>
      </c>
      <c r="C19" s="1145"/>
      <c r="D19" s="1145"/>
      <c r="E19" s="1145"/>
      <c r="F19" s="558" t="s">
        <v>31</v>
      </c>
      <c r="G19" s="558"/>
      <c r="H19" s="558"/>
      <c r="I19" s="558"/>
      <c r="J19" s="558"/>
      <c r="K19" s="558"/>
      <c r="L19" s="558"/>
      <c r="M19" s="558"/>
      <c r="N19" s="558"/>
      <c r="O19" s="558"/>
      <c r="P19" s="558"/>
      <c r="R19" s="80"/>
      <c r="S19" s="549">
        <f>IF('11 NMSO Print Scan TCO Rank '!X17=1,'Tech.- Fin. Overall Rating'!$C$15*'Tech.- Fin. Overall Rating'!$C$21,IF('11 NMSO Print Scan TCO Rank '!X17=2,'Tech.- Fin. Overall Rating'!$C$15*'Tech.- Fin. Overall Rating'!$D$21,IF('11 NMSO Print Scan TCO Rank '!X17=3,'Tech.- Fin. Overall Rating'!$C$15*'Tech.- Fin. Overall Rating'!$E$21)))</f>
        <v>0.67500000000000004</v>
      </c>
      <c r="T19" s="549">
        <f>IF('11 NMSO Print Scan TCO Rank '!Y17=1,'Tech.- Fin. Overall Rating'!$C$15*'Tech.- Fin. Overall Rating'!$C$21,IF('11 NMSO Print Scan TCO Rank '!Y17=2,'Tech.- Fin. Overall Rating'!$C$15*'Tech.- Fin. Overall Rating'!$D$21,IF('11 NMSO Print Scan TCO Rank '!Y17=3,'Tech.- Fin. Overall Rating'!$C$15*'Tech.- Fin. Overall Rating'!$E$21)))</f>
        <v>0.75</v>
      </c>
      <c r="U19" s="549">
        <f>IF('11 NMSO Print Scan TCO Rank '!Z17=1,'Tech.- Fin. Overall Rating'!$C$15*'Tech.- Fin. Overall Rating'!$C$21,IF('11 NMSO Print Scan TCO Rank '!Z17=2,'Tech.- Fin. Overall Rating'!$C$15*'Tech.- Fin. Overall Rating'!$D$21,IF('11 NMSO Print Scan TCO Rank '!Z17=3,'Tech.- Fin. Overall Rating'!$C$15*'Tech.- Fin. Overall Rating'!$E$21)))</f>
        <v>0.60000000000000009</v>
      </c>
      <c r="V19" s="552"/>
      <c r="W19" s="549">
        <f t="shared" si="3"/>
        <v>4.7500000000000001E-2</v>
      </c>
      <c r="X19" s="549">
        <f t="shared" si="4"/>
        <v>4.9500000000000002E-2</v>
      </c>
      <c r="Y19" s="549">
        <f t="shared" si="5"/>
        <v>0.05</v>
      </c>
      <c r="Z19" s="552"/>
      <c r="AA19" s="549" t="b">
        <f>IF('Tech.- Fin. Overall Rating'!$M$7=1,'Tech.- Fin. Overall Rating'!$C$7*'Tech.- Fin. Overall Rating'!$C$21,IF('Tech.- Fin. Overall Rating'!$M$7=2,'Tech.- Fin. Overall Rating'!$C$7*'Tech.- Fin. Overall Rating'!$D$21,IF('Tech.- Fin. Overall Rating'!$M$7=3,'Tech.- Fin. Overall Rating'!$C$7*'Tech.- Fin. Overall Rating'!$E$21)))</f>
        <v>0</v>
      </c>
      <c r="AB19" s="549" t="b">
        <f>IF('Tech.- Fin. Overall Rating'!$N$7=1,'Tech.- Fin. Overall Rating'!$C$7*'Tech.- Fin. Overall Rating'!$C$21,IF('Tech.- Fin. Overall Rating'!$N$7=2,'Tech.- Fin. Overall Rating'!$C$7*'Tech.- Fin. Overall Rating'!$D$21,IF('Tech.- Fin. Overall Rating'!$N$7=3,'Tech.- Fin. Overall Rating'!$C$7*'Tech.- Fin. Overall Rating'!$E$21)))</f>
        <v>0</v>
      </c>
      <c r="AC19" s="549" t="b">
        <f>IF('Tech.- Fin. Overall Rating'!$O$7=1,'Tech.- Fin. Overall Rating'!$C$7*'Tech.- Fin. Overall Rating'!$C$21,IF('Tech.- Fin. Overall Rating'!$O$7=2,'Tech.- Fin. Overall Rating'!$C$7*'Tech.- Fin. Overall Rating'!$D$21,IF('Tech.- Fin. Overall Rating'!$O$7=3,'Tech.- Fin. Overall Rating'!$C$7*'Tech.- Fin. Overall Rating'!$E$21)))</f>
        <v>0</v>
      </c>
      <c r="AD19" s="106"/>
      <c r="AE19" s="549">
        <f t="shared" si="6"/>
        <v>0.2</v>
      </c>
      <c r="AF19" s="549">
        <f t="shared" si="7"/>
        <v>0.2</v>
      </c>
      <c r="AG19" s="549">
        <f t="shared" si="8"/>
        <v>0.2</v>
      </c>
      <c r="AH19" s="106"/>
      <c r="AI19" s="549">
        <f t="shared" si="9"/>
        <v>0.9225000000000001</v>
      </c>
      <c r="AJ19" s="549">
        <f t="shared" si="10"/>
        <v>0.99950000000000006</v>
      </c>
      <c r="AK19" s="549">
        <f t="shared" si="11"/>
        <v>0.85000000000000009</v>
      </c>
      <c r="AL19" s="471"/>
      <c r="AM19" s="102">
        <f t="shared" si="0"/>
        <v>2</v>
      </c>
      <c r="AN19" s="102">
        <f t="shared" si="1"/>
        <v>1</v>
      </c>
      <c r="AO19" s="102">
        <f t="shared" si="2"/>
        <v>3</v>
      </c>
      <c r="AP19" s="471"/>
      <c r="AQ19" s="471"/>
      <c r="AR19" s="471"/>
      <c r="AS19" s="471"/>
      <c r="AT19" s="471"/>
      <c r="AU19" s="471"/>
      <c r="AV19" s="471"/>
      <c r="AW19" s="471"/>
      <c r="AX19" s="471"/>
      <c r="AY19" s="471"/>
      <c r="AZ19" s="471"/>
      <c r="BA19" s="471"/>
      <c r="BB19" s="471"/>
    </row>
    <row r="20" spans="1:54" ht="21">
      <c r="A20" s="558" t="s">
        <v>31</v>
      </c>
      <c r="B20" s="1144" t="s">
        <v>735</v>
      </c>
      <c r="C20" s="543" t="s">
        <v>63</v>
      </c>
      <c r="D20" s="543" t="s">
        <v>64</v>
      </c>
      <c r="E20" s="543" t="s">
        <v>65</v>
      </c>
      <c r="F20" s="558" t="s">
        <v>31</v>
      </c>
      <c r="G20" s="558"/>
      <c r="H20" s="558"/>
      <c r="I20" s="558"/>
      <c r="J20" s="558"/>
      <c r="K20" s="558"/>
      <c r="L20" s="558"/>
      <c r="M20" s="558"/>
      <c r="N20" s="558"/>
      <c r="O20" s="558"/>
      <c r="P20" s="558"/>
      <c r="R20" s="80"/>
      <c r="S20" s="549">
        <f>IF('11 NMSO Print Scan TCO Rank '!X18=1,'Tech.- Fin. Overall Rating'!$C$15*'Tech.- Fin. Overall Rating'!$C$21,IF('11 NMSO Print Scan TCO Rank '!X18=2,'Tech.- Fin. Overall Rating'!$C$15*'Tech.- Fin. Overall Rating'!$D$21,IF('11 NMSO Print Scan TCO Rank '!X18=3,'Tech.- Fin. Overall Rating'!$C$15*'Tech.- Fin. Overall Rating'!$E$21)))</f>
        <v>0.75</v>
      </c>
      <c r="T20" s="549">
        <f>IF('11 NMSO Print Scan TCO Rank '!Y18=1,'Tech.- Fin. Overall Rating'!$C$15*'Tech.- Fin. Overall Rating'!$C$21,IF('11 NMSO Print Scan TCO Rank '!Y18=2,'Tech.- Fin. Overall Rating'!$C$15*'Tech.- Fin. Overall Rating'!$D$21,IF('11 NMSO Print Scan TCO Rank '!Y18=3,'Tech.- Fin. Overall Rating'!$C$15*'Tech.- Fin. Overall Rating'!$E$21)))</f>
        <v>0.60000000000000009</v>
      </c>
      <c r="U20" s="549">
        <f>IF('11 NMSO Print Scan TCO Rank '!Z18=1,'Tech.- Fin. Overall Rating'!$C$15*'Tech.- Fin. Overall Rating'!$C$21,IF('11 NMSO Print Scan TCO Rank '!Z18=2,'Tech.- Fin. Overall Rating'!$C$15*'Tech.- Fin. Overall Rating'!$D$21,IF('11 NMSO Print Scan TCO Rank '!Z18=3,'Tech.- Fin. Overall Rating'!$C$15*'Tech.- Fin. Overall Rating'!$E$21)))</f>
        <v>0.67500000000000004</v>
      </c>
      <c r="V20" s="552"/>
      <c r="W20" s="549">
        <f t="shared" si="3"/>
        <v>4.7500000000000001E-2</v>
      </c>
      <c r="X20" s="549">
        <f t="shared" si="4"/>
        <v>4.9500000000000002E-2</v>
      </c>
      <c r="Y20" s="549">
        <f t="shared" si="5"/>
        <v>0.05</v>
      </c>
      <c r="Z20" s="552"/>
      <c r="AA20" s="549" t="b">
        <f>IF('Tech.- Fin. Overall Rating'!$M$7=1,'Tech.- Fin. Overall Rating'!$C$7*'Tech.- Fin. Overall Rating'!$C$21,IF('Tech.- Fin. Overall Rating'!$M$7=2,'Tech.- Fin. Overall Rating'!$C$7*'Tech.- Fin. Overall Rating'!$D$21,IF('Tech.- Fin. Overall Rating'!$M$7=3,'Tech.- Fin. Overall Rating'!$C$7*'Tech.- Fin. Overall Rating'!$E$21)))</f>
        <v>0</v>
      </c>
      <c r="AB20" s="549" t="b">
        <f>IF('Tech.- Fin. Overall Rating'!$N$7=1,'Tech.- Fin. Overall Rating'!$C$7*'Tech.- Fin. Overall Rating'!$C$21,IF('Tech.- Fin. Overall Rating'!$N$7=2,'Tech.- Fin. Overall Rating'!$C$7*'Tech.- Fin. Overall Rating'!$D$21,IF('Tech.- Fin. Overall Rating'!$N$7=3,'Tech.- Fin. Overall Rating'!$C$7*'Tech.- Fin. Overall Rating'!$E$21)))</f>
        <v>0</v>
      </c>
      <c r="AC20" s="549" t="b">
        <f>IF('Tech.- Fin. Overall Rating'!$O$7=1,'Tech.- Fin. Overall Rating'!$C$7*'Tech.- Fin. Overall Rating'!$C$21,IF('Tech.- Fin. Overall Rating'!$O$7=2,'Tech.- Fin. Overall Rating'!$C$7*'Tech.- Fin. Overall Rating'!$D$21,IF('Tech.- Fin. Overall Rating'!$O$7=3,'Tech.- Fin. Overall Rating'!$C$7*'Tech.- Fin. Overall Rating'!$E$21)))</f>
        <v>0</v>
      </c>
      <c r="AD20" s="106"/>
      <c r="AE20" s="549">
        <f t="shared" si="6"/>
        <v>0.2</v>
      </c>
      <c r="AF20" s="549">
        <f t="shared" si="7"/>
        <v>0.2</v>
      </c>
      <c r="AG20" s="549">
        <f t="shared" si="8"/>
        <v>0.2</v>
      </c>
      <c r="AH20" s="106"/>
      <c r="AI20" s="549">
        <f t="shared" si="9"/>
        <v>0.99750000000000005</v>
      </c>
      <c r="AJ20" s="549">
        <f t="shared" si="10"/>
        <v>0.84950000000000014</v>
      </c>
      <c r="AK20" s="549">
        <f t="shared" si="11"/>
        <v>0.92500000000000004</v>
      </c>
      <c r="AL20" s="471"/>
      <c r="AM20" s="102">
        <f t="shared" si="0"/>
        <v>1</v>
      </c>
      <c r="AN20" s="102">
        <f t="shared" si="1"/>
        <v>3</v>
      </c>
      <c r="AO20" s="102">
        <f t="shared" si="2"/>
        <v>2</v>
      </c>
      <c r="AP20" s="471"/>
      <c r="AQ20" s="471"/>
      <c r="AR20" s="471"/>
      <c r="AS20" s="471"/>
      <c r="AT20" s="471"/>
      <c r="AU20" s="471"/>
      <c r="AV20" s="471"/>
      <c r="AW20" s="471"/>
      <c r="AX20" s="471"/>
      <c r="AY20" s="471"/>
      <c r="AZ20" s="471"/>
      <c r="BA20" s="471"/>
      <c r="BB20" s="471"/>
    </row>
    <row r="21" spans="1:54" ht="21">
      <c r="A21" s="558" t="s">
        <v>31</v>
      </c>
      <c r="B21" s="1144"/>
      <c r="C21" s="551">
        <v>1</v>
      </c>
      <c r="D21" s="551">
        <v>0.9</v>
      </c>
      <c r="E21" s="551">
        <v>0.8</v>
      </c>
      <c r="F21" s="558" t="s">
        <v>31</v>
      </c>
      <c r="G21" s="558"/>
      <c r="H21" s="558"/>
      <c r="I21" s="558"/>
      <c r="J21" s="558"/>
      <c r="K21" s="558"/>
      <c r="L21" s="558"/>
      <c r="M21" s="558"/>
      <c r="N21" s="558"/>
      <c r="O21" s="558"/>
      <c r="P21" s="558"/>
      <c r="R21" s="80"/>
      <c r="S21" s="549">
        <f>IF('11 NMSO Print Scan TCO Rank '!X19=1,'Tech.- Fin. Overall Rating'!$C$15*'Tech.- Fin. Overall Rating'!$C$21,IF('11 NMSO Print Scan TCO Rank '!X19=2,'Tech.- Fin. Overall Rating'!$C$15*'Tech.- Fin. Overall Rating'!$D$21,IF('11 NMSO Print Scan TCO Rank '!X19=3,'Tech.- Fin. Overall Rating'!$C$15*'Tech.- Fin. Overall Rating'!$E$21)))</f>
        <v>0.75</v>
      </c>
      <c r="T21" s="549">
        <f>IF('11 NMSO Print Scan TCO Rank '!Y19=1,'Tech.- Fin. Overall Rating'!$C$15*'Tech.- Fin. Overall Rating'!$C$21,IF('11 NMSO Print Scan TCO Rank '!Y19=2,'Tech.- Fin. Overall Rating'!$C$15*'Tech.- Fin. Overall Rating'!$D$21,IF('11 NMSO Print Scan TCO Rank '!Y19=3,'Tech.- Fin. Overall Rating'!$C$15*'Tech.- Fin. Overall Rating'!$E$21)))</f>
        <v>0.60000000000000009</v>
      </c>
      <c r="U21" s="549">
        <f>IF('11 NMSO Print Scan TCO Rank '!Z19=1,'Tech.- Fin. Overall Rating'!$C$15*'Tech.- Fin. Overall Rating'!$C$21,IF('11 NMSO Print Scan TCO Rank '!Z19=2,'Tech.- Fin. Overall Rating'!$C$15*'Tech.- Fin. Overall Rating'!$D$21,IF('11 NMSO Print Scan TCO Rank '!Z19=3,'Tech.- Fin. Overall Rating'!$C$15*'Tech.- Fin. Overall Rating'!$E$21)))</f>
        <v>0.67500000000000004</v>
      </c>
      <c r="V21" s="552"/>
      <c r="W21" s="549">
        <f t="shared" si="3"/>
        <v>4.7500000000000001E-2</v>
      </c>
      <c r="X21" s="549">
        <f t="shared" si="4"/>
        <v>4.9500000000000002E-2</v>
      </c>
      <c r="Y21" s="549">
        <f t="shared" si="5"/>
        <v>0.05</v>
      </c>
      <c r="Z21" s="552"/>
      <c r="AA21" s="549" t="b">
        <f>IF('Tech.- Fin. Overall Rating'!$M$7=1,'Tech.- Fin. Overall Rating'!$C$7*'Tech.- Fin. Overall Rating'!$C$21,IF('Tech.- Fin. Overall Rating'!$M$7=2,'Tech.- Fin. Overall Rating'!$C$7*'Tech.- Fin. Overall Rating'!$D$21,IF('Tech.- Fin. Overall Rating'!$M$7=3,'Tech.- Fin. Overall Rating'!$C$7*'Tech.- Fin. Overall Rating'!$E$21)))</f>
        <v>0</v>
      </c>
      <c r="AB21" s="549" t="b">
        <f>IF('Tech.- Fin. Overall Rating'!$N$7=1,'Tech.- Fin. Overall Rating'!$C$7*'Tech.- Fin. Overall Rating'!$C$21,IF('Tech.- Fin. Overall Rating'!$N$7=2,'Tech.- Fin. Overall Rating'!$C$7*'Tech.- Fin. Overall Rating'!$D$21,IF('Tech.- Fin. Overall Rating'!$N$7=3,'Tech.- Fin. Overall Rating'!$C$7*'Tech.- Fin. Overall Rating'!$E$21)))</f>
        <v>0</v>
      </c>
      <c r="AC21" s="549" t="b">
        <f>IF('Tech.- Fin. Overall Rating'!$O$7=1,'Tech.- Fin. Overall Rating'!$C$7*'Tech.- Fin. Overall Rating'!$C$21,IF('Tech.- Fin. Overall Rating'!$O$7=2,'Tech.- Fin. Overall Rating'!$C$7*'Tech.- Fin. Overall Rating'!$D$21,IF('Tech.- Fin. Overall Rating'!$O$7=3,'Tech.- Fin. Overall Rating'!$C$7*'Tech.- Fin. Overall Rating'!$E$21)))</f>
        <v>0</v>
      </c>
      <c r="AD21" s="106"/>
      <c r="AE21" s="549">
        <f t="shared" si="6"/>
        <v>0.2</v>
      </c>
      <c r="AF21" s="549">
        <f t="shared" si="7"/>
        <v>0.2</v>
      </c>
      <c r="AG21" s="549">
        <f t="shared" si="8"/>
        <v>0.2</v>
      </c>
      <c r="AH21" s="106"/>
      <c r="AI21" s="549">
        <f t="shared" si="9"/>
        <v>0.99750000000000005</v>
      </c>
      <c r="AJ21" s="549">
        <f t="shared" si="10"/>
        <v>0.84950000000000014</v>
      </c>
      <c r="AK21" s="549">
        <f t="shared" si="11"/>
        <v>0.92500000000000004</v>
      </c>
      <c r="AL21" s="471"/>
      <c r="AM21" s="102">
        <f t="shared" si="0"/>
        <v>1</v>
      </c>
      <c r="AN21" s="102">
        <f t="shared" si="1"/>
        <v>3</v>
      </c>
      <c r="AO21" s="102">
        <f t="shared" si="2"/>
        <v>2</v>
      </c>
      <c r="AP21" s="471"/>
      <c r="AQ21" s="471"/>
      <c r="AR21" s="471"/>
      <c r="AS21" s="471"/>
      <c r="AT21" s="471"/>
      <c r="AU21" s="471"/>
      <c r="AV21" s="471"/>
      <c r="AW21" s="471"/>
      <c r="AX21" s="471"/>
      <c r="AY21" s="471"/>
      <c r="AZ21" s="471"/>
      <c r="BA21" s="471"/>
      <c r="BB21" s="471"/>
    </row>
    <row r="22" spans="1:54" ht="21">
      <c r="A22" s="558" t="s">
        <v>31</v>
      </c>
      <c r="B22" s="558" t="s">
        <v>31</v>
      </c>
      <c r="C22" s="558" t="s">
        <v>31</v>
      </c>
      <c r="D22" s="558" t="s">
        <v>31</v>
      </c>
      <c r="E22" s="558" t="s">
        <v>31</v>
      </c>
      <c r="F22" s="558" t="s">
        <v>31</v>
      </c>
      <c r="G22" s="558"/>
      <c r="H22" s="558"/>
      <c r="I22" s="558"/>
      <c r="J22" s="558"/>
      <c r="K22" s="558"/>
      <c r="L22" s="558"/>
      <c r="M22" s="558"/>
      <c r="N22" s="558"/>
      <c r="O22" s="558"/>
      <c r="P22" s="558"/>
      <c r="R22" s="80"/>
      <c r="S22" s="549">
        <f>IF('11 NMSO Print Scan TCO Rank '!X20=1,'Tech.- Fin. Overall Rating'!$C$15*'Tech.- Fin. Overall Rating'!$C$21,IF('11 NMSO Print Scan TCO Rank '!X20=2,'Tech.- Fin. Overall Rating'!$C$15*'Tech.- Fin. Overall Rating'!$D$21,IF('11 NMSO Print Scan TCO Rank '!X20=3,'Tech.- Fin. Overall Rating'!$C$15*'Tech.- Fin. Overall Rating'!$E$21)))</f>
        <v>0.75</v>
      </c>
      <c r="T22" s="549">
        <f>IF('11 NMSO Print Scan TCO Rank '!Y20=1,'Tech.- Fin. Overall Rating'!$C$15*'Tech.- Fin. Overall Rating'!$C$21,IF('11 NMSO Print Scan TCO Rank '!Y20=2,'Tech.- Fin. Overall Rating'!$C$15*'Tech.- Fin. Overall Rating'!$D$21,IF('11 NMSO Print Scan TCO Rank '!Y20=3,'Tech.- Fin. Overall Rating'!$C$15*'Tech.- Fin. Overall Rating'!$E$21)))</f>
        <v>0.60000000000000009</v>
      </c>
      <c r="U22" s="549">
        <f>IF('11 NMSO Print Scan TCO Rank '!Z20=1,'Tech.- Fin. Overall Rating'!$C$15*'Tech.- Fin. Overall Rating'!$C$21,IF('11 NMSO Print Scan TCO Rank '!Z20=2,'Tech.- Fin. Overall Rating'!$C$15*'Tech.- Fin. Overall Rating'!$D$21,IF('11 NMSO Print Scan TCO Rank '!Z20=3,'Tech.- Fin. Overall Rating'!$C$15*'Tech.- Fin. Overall Rating'!$E$21)))</f>
        <v>0.67500000000000004</v>
      </c>
      <c r="V22" s="552"/>
      <c r="W22" s="549">
        <f t="shared" si="3"/>
        <v>4.7500000000000001E-2</v>
      </c>
      <c r="X22" s="549">
        <f t="shared" si="4"/>
        <v>4.9500000000000002E-2</v>
      </c>
      <c r="Y22" s="549">
        <f t="shared" si="5"/>
        <v>0.05</v>
      </c>
      <c r="Z22" s="552"/>
      <c r="AA22" s="549" t="b">
        <f>IF('Tech.- Fin. Overall Rating'!$M$7=1,'Tech.- Fin. Overall Rating'!$C$7*'Tech.- Fin. Overall Rating'!$C$21,IF('Tech.- Fin. Overall Rating'!$M$7=2,'Tech.- Fin. Overall Rating'!$C$7*'Tech.- Fin. Overall Rating'!$D$21,IF('Tech.- Fin. Overall Rating'!$M$7=3,'Tech.- Fin. Overall Rating'!$C$7*'Tech.- Fin. Overall Rating'!$E$21)))</f>
        <v>0</v>
      </c>
      <c r="AB22" s="549" t="b">
        <f>IF('Tech.- Fin. Overall Rating'!$N$7=1,'Tech.- Fin. Overall Rating'!$C$7*'Tech.- Fin. Overall Rating'!$C$21,IF('Tech.- Fin. Overall Rating'!$N$7=2,'Tech.- Fin. Overall Rating'!$C$7*'Tech.- Fin. Overall Rating'!$D$21,IF('Tech.- Fin. Overall Rating'!$N$7=3,'Tech.- Fin. Overall Rating'!$C$7*'Tech.- Fin. Overall Rating'!$E$21)))</f>
        <v>0</v>
      </c>
      <c r="AC22" s="549" t="b">
        <f>IF('Tech.- Fin. Overall Rating'!$O$7=1,'Tech.- Fin. Overall Rating'!$C$7*'Tech.- Fin. Overall Rating'!$C$21,IF('Tech.- Fin. Overall Rating'!$O$7=2,'Tech.- Fin. Overall Rating'!$C$7*'Tech.- Fin. Overall Rating'!$D$21,IF('Tech.- Fin. Overall Rating'!$O$7=3,'Tech.- Fin. Overall Rating'!$C$7*'Tech.- Fin. Overall Rating'!$E$21)))</f>
        <v>0</v>
      </c>
      <c r="AD22" s="106"/>
      <c r="AE22" s="549">
        <f t="shared" si="6"/>
        <v>0.2</v>
      </c>
      <c r="AF22" s="549">
        <f t="shared" si="7"/>
        <v>0.2</v>
      </c>
      <c r="AG22" s="549">
        <f t="shared" si="8"/>
        <v>0.2</v>
      </c>
      <c r="AH22" s="106"/>
      <c r="AI22" s="549">
        <f t="shared" si="9"/>
        <v>0.99750000000000005</v>
      </c>
      <c r="AJ22" s="549">
        <f t="shared" si="10"/>
        <v>0.84950000000000014</v>
      </c>
      <c r="AK22" s="549">
        <f t="shared" si="11"/>
        <v>0.92500000000000004</v>
      </c>
      <c r="AL22" s="471"/>
      <c r="AM22" s="102">
        <f t="shared" si="0"/>
        <v>1</v>
      </c>
      <c r="AN22" s="102">
        <f t="shared" si="1"/>
        <v>3</v>
      </c>
      <c r="AO22" s="102">
        <f t="shared" si="2"/>
        <v>2</v>
      </c>
      <c r="AP22" s="471"/>
      <c r="AQ22" s="471"/>
      <c r="AR22" s="471"/>
      <c r="AS22" s="471"/>
      <c r="AT22" s="471"/>
      <c r="AU22" s="471"/>
      <c r="AV22" s="471"/>
      <c r="AW22" s="471"/>
      <c r="AX22" s="471"/>
      <c r="AY22" s="471"/>
      <c r="AZ22" s="471"/>
      <c r="BA22" s="471"/>
      <c r="BB22" s="471"/>
    </row>
    <row r="23" spans="1:54" ht="21">
      <c r="R23" s="80"/>
      <c r="S23" s="80"/>
      <c r="T23" s="80"/>
      <c r="U23" s="80"/>
      <c r="V23" s="80"/>
      <c r="W23" s="80"/>
      <c r="X23" s="80"/>
      <c r="Y23" s="80"/>
      <c r="Z23" s="80"/>
      <c r="AA23" s="80"/>
      <c r="AB23" s="80"/>
      <c r="AC23" s="80"/>
      <c r="AD23" s="80"/>
      <c r="AE23" s="80"/>
      <c r="AF23" s="80"/>
      <c r="AG23" s="80"/>
      <c r="AH23" s="80"/>
      <c r="AI23" s="80"/>
      <c r="AJ23" s="80"/>
      <c r="AK23" s="80"/>
      <c r="AL23" s="471"/>
      <c r="AM23" s="471"/>
      <c r="AN23" s="471"/>
      <c r="AO23" s="471"/>
      <c r="AP23" s="471"/>
      <c r="AQ23" s="471"/>
      <c r="AR23" s="471"/>
      <c r="AS23" s="471"/>
      <c r="AT23" s="471"/>
      <c r="AU23" s="471"/>
      <c r="AV23" s="471"/>
      <c r="AW23" s="471"/>
      <c r="AX23" s="471"/>
      <c r="AY23" s="471"/>
      <c r="AZ23" s="471"/>
      <c r="BA23" s="471"/>
      <c r="BB23" s="471"/>
    </row>
  </sheetData>
  <mergeCells count="14">
    <mergeCell ref="AY12:BA12"/>
    <mergeCell ref="B4:C4"/>
    <mergeCell ref="G4:J4"/>
    <mergeCell ref="B20:B21"/>
    <mergeCell ref="B19:E19"/>
    <mergeCell ref="L4:O4"/>
    <mergeCell ref="S4:U4"/>
    <mergeCell ref="AQ12:AS12"/>
    <mergeCell ref="AU12:AW12"/>
    <mergeCell ref="AE4:AG4"/>
    <mergeCell ref="AA4:AC4"/>
    <mergeCell ref="W4:Y4"/>
    <mergeCell ref="AI4:AK4"/>
    <mergeCell ref="AM4:AO4"/>
  </mergeCells>
  <conditionalFormatting sqref="AQ14:AS17">
    <cfRule type="cellIs" dxfId="64" priority="1" operator="equal">
      <formula>Dev_PL5</formula>
    </cfRule>
    <cfRule type="cellIs" dxfId="63" priority="2" operator="equal">
      <formula>Dev_PL4</formula>
    </cfRule>
    <cfRule type="cellIs" dxfId="62" priority="3" operator="equal">
      <formula>Dev_PL3</formula>
    </cfRule>
    <cfRule type="cellIs" dxfId="61" priority="4" operator="equal">
      <formula>qweqweqw</formula>
    </cfRule>
    <cfRule type="cellIs" dxfId="60" priority="5" operator="equal">
      <formula>Dev_PL1</formula>
    </cfRule>
  </conditionalFormatting>
  <conditionalFormatting sqref="AU14:AW17">
    <cfRule type="cellIs" dxfId="59" priority="46" operator="equal">
      <formula>Dev_PL5</formula>
    </cfRule>
    <cfRule type="cellIs" dxfId="58" priority="47" operator="equal">
      <formula>Dev_PL4</formula>
    </cfRule>
    <cfRule type="cellIs" dxfId="57" priority="48" operator="equal">
      <formula>Dev_PL3</formula>
    </cfRule>
    <cfRule type="cellIs" dxfId="56" priority="49" operator="equal">
      <formula>qweqweqw</formula>
    </cfRule>
    <cfRule type="cellIs" dxfId="55" priority="50" operator="equal">
      <formula>Dev_PL1</formula>
    </cfRule>
  </conditionalFormatting>
  <conditionalFormatting sqref="AY14:BA17">
    <cfRule type="cellIs" dxfId="54" priority="146" operator="equal">
      <formula>Dev_PL5</formula>
    </cfRule>
    <cfRule type="cellIs" dxfId="53" priority="147" operator="equal">
      <formula>Dev_PL4</formula>
    </cfRule>
    <cfRule type="cellIs" dxfId="52" priority="148" operator="equal">
      <formula>Dev_PL3</formula>
    </cfRule>
    <cfRule type="cellIs" dxfId="51" priority="149" operator="equal">
      <formula>qweqweqw</formula>
    </cfRule>
    <cfRule type="cellIs" dxfId="50" priority="150" operator="equal">
      <formula>Dev_PL1</formula>
    </cfRule>
  </conditionalFormatting>
  <pageMargins left="0.7" right="0.7" top="0.75" bottom="0.75" header="0.3" footer="0.3"/>
  <headerFooter>
    <oddHeader>&amp;R&amp;"Calibri"&amp;12&amp;K000000 Unclassified | Non classifié&amp;1#_x000D_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79"/>
  <sheetViews>
    <sheetView showGridLines="0" showZeros="0" view="pageLayout" zoomScaleNormal="90" workbookViewId="0">
      <selection activeCell="B1" sqref="B1:R1"/>
    </sheetView>
  </sheetViews>
  <sheetFormatPr defaultColWidth="8.85546875" defaultRowHeight="15"/>
  <cols>
    <col min="1" max="1" width="3.140625" customWidth="1"/>
    <col min="2" max="2" width="19.28515625" style="271" customWidth="1"/>
    <col min="3" max="3" width="8.28515625" customWidth="1"/>
    <col min="4" max="4" width="7.28515625" customWidth="1"/>
    <col min="5" max="5" width="7.85546875" bestFit="1" customWidth="1"/>
    <col min="6" max="6" width="7.7109375" bestFit="1" customWidth="1"/>
    <col min="7" max="7" width="8.85546875" customWidth="1"/>
    <col min="8" max="8" width="10.85546875" customWidth="1"/>
    <col min="9" max="9" width="8.85546875" customWidth="1"/>
    <col min="10" max="10" width="6.85546875" customWidth="1"/>
    <col min="11" max="11" width="8.140625" style="162" customWidth="1"/>
    <col min="12" max="12" width="8.7109375" style="162" customWidth="1"/>
    <col min="13" max="13" width="10.28515625" customWidth="1"/>
    <col min="14" max="14" width="9.28515625" customWidth="1"/>
    <col min="15" max="15" width="8.140625" customWidth="1"/>
    <col min="16" max="16" width="6.85546875" customWidth="1"/>
    <col min="17" max="17" width="7.7109375" customWidth="1"/>
    <col min="18" max="18" width="9.7109375" customWidth="1"/>
    <col min="20" max="20" width="23.7109375" customWidth="1"/>
  </cols>
  <sheetData>
    <row r="1" spans="2:18" s="244" customFormat="1" ht="26.25" customHeight="1">
      <c r="B1" s="812" t="s">
        <v>355</v>
      </c>
      <c r="C1" s="812"/>
      <c r="D1" s="812"/>
      <c r="E1" s="812"/>
      <c r="F1" s="812"/>
      <c r="G1" s="812"/>
      <c r="H1" s="812"/>
      <c r="I1" s="812"/>
      <c r="J1" s="812"/>
      <c r="K1" s="812"/>
      <c r="L1" s="812"/>
      <c r="M1" s="812"/>
      <c r="N1" s="812"/>
      <c r="O1" s="812"/>
      <c r="P1" s="812"/>
      <c r="Q1" s="812"/>
      <c r="R1" s="812"/>
    </row>
    <row r="2" spans="2:18" ht="19.5" customHeight="1">
      <c r="B2" s="245"/>
      <c r="C2" s="813" t="s">
        <v>201</v>
      </c>
      <c r="D2" s="813" t="s">
        <v>202</v>
      </c>
      <c r="E2" s="813" t="s">
        <v>203</v>
      </c>
      <c r="F2" s="813" t="s">
        <v>204</v>
      </c>
      <c r="G2" s="814" t="s">
        <v>205</v>
      </c>
      <c r="H2" s="814"/>
      <c r="I2" s="814"/>
      <c r="J2" s="815" t="s">
        <v>206</v>
      </c>
      <c r="K2" s="815"/>
      <c r="L2" s="815"/>
      <c r="M2" s="815"/>
      <c r="N2" s="815"/>
      <c r="O2" s="815"/>
      <c r="P2" s="815"/>
      <c r="Q2" s="815"/>
      <c r="R2" s="815"/>
    </row>
    <row r="3" spans="2:18" ht="19.5" customHeight="1">
      <c r="B3" s="245"/>
      <c r="C3" s="813"/>
      <c r="D3" s="813"/>
      <c r="E3" s="813"/>
      <c r="F3" s="813"/>
      <c r="G3" s="814" t="s">
        <v>207</v>
      </c>
      <c r="H3" s="814" t="s">
        <v>208</v>
      </c>
      <c r="I3" s="814" t="s">
        <v>209</v>
      </c>
      <c r="J3" s="813" t="s">
        <v>210</v>
      </c>
      <c r="K3" s="819" t="s">
        <v>211</v>
      </c>
      <c r="L3" s="819" t="s">
        <v>212</v>
      </c>
      <c r="M3" s="813" t="s">
        <v>213</v>
      </c>
      <c r="N3" s="813" t="s">
        <v>214</v>
      </c>
      <c r="O3" s="815" t="s">
        <v>75</v>
      </c>
      <c r="P3" s="815"/>
      <c r="Q3" s="815"/>
      <c r="R3" s="813" t="s">
        <v>215</v>
      </c>
    </row>
    <row r="4" spans="2:18" ht="63" customHeight="1">
      <c r="B4" s="245"/>
      <c r="C4" s="813"/>
      <c r="D4" s="813"/>
      <c r="E4" s="813"/>
      <c r="F4" s="813"/>
      <c r="G4" s="814"/>
      <c r="H4" s="814"/>
      <c r="I4" s="814"/>
      <c r="J4" s="813"/>
      <c r="K4" s="819"/>
      <c r="L4" s="819"/>
      <c r="M4" s="813"/>
      <c r="N4" s="813"/>
      <c r="O4" s="246" t="s">
        <v>216</v>
      </c>
      <c r="P4" s="246" t="s">
        <v>19</v>
      </c>
      <c r="Q4" s="246" t="s">
        <v>20</v>
      </c>
      <c r="R4" s="813"/>
    </row>
    <row r="5" spans="2:18" ht="21" customHeight="1">
      <c r="B5" s="813" t="s">
        <v>217</v>
      </c>
      <c r="C5" s="247" t="s">
        <v>218</v>
      </c>
      <c r="D5" s="247" t="s">
        <v>219</v>
      </c>
      <c r="E5" s="247" t="s">
        <v>220</v>
      </c>
      <c r="F5" s="247" t="s">
        <v>221</v>
      </c>
      <c r="G5" s="248" t="s">
        <v>222</v>
      </c>
      <c r="H5" s="248" t="s">
        <v>55</v>
      </c>
      <c r="I5" s="248" t="s">
        <v>158</v>
      </c>
      <c r="J5" s="247">
        <v>30</v>
      </c>
      <c r="K5" s="249">
        <v>2</v>
      </c>
      <c r="L5" s="249">
        <v>250</v>
      </c>
      <c r="M5" s="250" t="s">
        <v>223</v>
      </c>
      <c r="N5" s="251">
        <v>100</v>
      </c>
      <c r="O5" s="252" t="s">
        <v>223</v>
      </c>
      <c r="P5" s="252" t="s">
        <v>223</v>
      </c>
      <c r="Q5" s="252" t="s">
        <v>223</v>
      </c>
      <c r="R5" s="247">
        <v>15</v>
      </c>
    </row>
    <row r="6" spans="2:18" ht="21" customHeight="1">
      <c r="B6" s="813"/>
      <c r="C6" s="247" t="s">
        <v>224</v>
      </c>
      <c r="D6" s="247" t="s">
        <v>219</v>
      </c>
      <c r="E6" s="247" t="s">
        <v>220</v>
      </c>
      <c r="F6" s="247" t="s">
        <v>225</v>
      </c>
      <c r="G6" s="248" t="s">
        <v>226</v>
      </c>
      <c r="H6" s="248" t="s">
        <v>56</v>
      </c>
      <c r="I6" s="248" t="s">
        <v>158</v>
      </c>
      <c r="J6" s="247">
        <v>20</v>
      </c>
      <c r="K6" s="249">
        <v>2</v>
      </c>
      <c r="L6" s="249">
        <v>250</v>
      </c>
      <c r="M6" s="251">
        <v>25</v>
      </c>
      <c r="N6" s="251">
        <v>100</v>
      </c>
      <c r="O6" s="252" t="s">
        <v>223</v>
      </c>
      <c r="P6" s="252" t="s">
        <v>227</v>
      </c>
      <c r="Q6" s="252" t="s">
        <v>223</v>
      </c>
      <c r="R6" s="247">
        <v>15</v>
      </c>
    </row>
    <row r="7" spans="2:18" ht="21" customHeight="1">
      <c r="B7" s="813"/>
      <c r="C7" s="247" t="s">
        <v>224</v>
      </c>
      <c r="D7" s="247" t="s">
        <v>8</v>
      </c>
      <c r="E7" s="247" t="s">
        <v>220</v>
      </c>
      <c r="F7" s="247" t="s">
        <v>228</v>
      </c>
      <c r="G7" s="248" t="s">
        <v>229</v>
      </c>
      <c r="H7" s="248" t="s">
        <v>57</v>
      </c>
      <c r="I7" s="248" t="s">
        <v>158</v>
      </c>
      <c r="J7" s="247">
        <v>20</v>
      </c>
      <c r="K7" s="249">
        <v>2</v>
      </c>
      <c r="L7" s="249">
        <v>250</v>
      </c>
      <c r="M7" s="251">
        <v>25</v>
      </c>
      <c r="N7" s="251">
        <v>100</v>
      </c>
      <c r="O7" s="252" t="s">
        <v>223</v>
      </c>
      <c r="P7" s="252" t="s">
        <v>227</v>
      </c>
      <c r="Q7" s="252" t="s">
        <v>223</v>
      </c>
      <c r="R7" s="247">
        <v>15</v>
      </c>
    </row>
    <row r="8" spans="2:18" ht="21" customHeight="1">
      <c r="B8" s="813" t="s">
        <v>230</v>
      </c>
      <c r="C8" s="253" t="s">
        <v>218</v>
      </c>
      <c r="D8" s="253" t="s">
        <v>219</v>
      </c>
      <c r="E8" s="253" t="s">
        <v>220</v>
      </c>
      <c r="F8" s="253" t="s">
        <v>231</v>
      </c>
      <c r="G8" s="254" t="s">
        <v>232</v>
      </c>
      <c r="H8" s="254" t="s">
        <v>233</v>
      </c>
      <c r="I8" s="254" t="s">
        <v>234</v>
      </c>
      <c r="J8" s="253">
        <v>40</v>
      </c>
      <c r="K8" s="255">
        <v>3</v>
      </c>
      <c r="L8" s="255">
        <v>750</v>
      </c>
      <c r="M8" s="256" t="s">
        <v>223</v>
      </c>
      <c r="N8" s="257">
        <v>100</v>
      </c>
      <c r="O8" s="258" t="s">
        <v>223</v>
      </c>
      <c r="P8" s="258" t="s">
        <v>223</v>
      </c>
      <c r="Q8" s="258" t="s">
        <v>227</v>
      </c>
      <c r="R8" s="257">
        <v>15</v>
      </c>
    </row>
    <row r="9" spans="2:18" ht="21" customHeight="1">
      <c r="B9" s="813"/>
      <c r="C9" s="253" t="s">
        <v>218</v>
      </c>
      <c r="D9" s="253" t="s">
        <v>8</v>
      </c>
      <c r="E9" s="253" t="s">
        <v>235</v>
      </c>
      <c r="F9" s="253" t="s">
        <v>236</v>
      </c>
      <c r="G9" s="254" t="s">
        <v>237</v>
      </c>
      <c r="H9" s="254" t="s">
        <v>238</v>
      </c>
      <c r="I9" s="254" t="s">
        <v>239</v>
      </c>
      <c r="J9" s="253">
        <v>30</v>
      </c>
      <c r="K9" s="255">
        <v>3</v>
      </c>
      <c r="L9" s="255">
        <v>750</v>
      </c>
      <c r="M9" s="256" t="s">
        <v>223</v>
      </c>
      <c r="N9" s="257">
        <v>100</v>
      </c>
      <c r="O9" s="258" t="s">
        <v>223</v>
      </c>
      <c r="P9" s="258" t="s">
        <v>223</v>
      </c>
      <c r="Q9" s="258" t="s">
        <v>227</v>
      </c>
      <c r="R9" s="257">
        <v>15</v>
      </c>
    </row>
    <row r="10" spans="2:18" ht="21" customHeight="1">
      <c r="B10" s="813"/>
      <c r="C10" s="253" t="s">
        <v>224</v>
      </c>
      <c r="D10" s="253" t="s">
        <v>8</v>
      </c>
      <c r="E10" s="253" t="s">
        <v>220</v>
      </c>
      <c r="F10" s="253" t="s">
        <v>240</v>
      </c>
      <c r="G10" s="254" t="s">
        <v>241</v>
      </c>
      <c r="H10" s="254" t="s">
        <v>242</v>
      </c>
      <c r="I10" s="254" t="s">
        <v>243</v>
      </c>
      <c r="J10" s="253">
        <v>30</v>
      </c>
      <c r="K10" s="255">
        <v>3</v>
      </c>
      <c r="L10" s="255">
        <v>750</v>
      </c>
      <c r="M10" s="257">
        <v>50</v>
      </c>
      <c r="N10" s="257">
        <v>100</v>
      </c>
      <c r="O10" s="258" t="s">
        <v>223</v>
      </c>
      <c r="P10" s="258" t="s">
        <v>227</v>
      </c>
      <c r="Q10" s="258" t="s">
        <v>227</v>
      </c>
      <c r="R10" s="257">
        <v>15</v>
      </c>
    </row>
    <row r="11" spans="2:18" ht="21" customHeight="1">
      <c r="B11" s="813"/>
      <c r="C11" s="253" t="s">
        <v>224</v>
      </c>
      <c r="D11" s="253" t="s">
        <v>8</v>
      </c>
      <c r="E11" s="253" t="s">
        <v>235</v>
      </c>
      <c r="F11" s="253" t="s">
        <v>244</v>
      </c>
      <c r="G11" s="254" t="s">
        <v>245</v>
      </c>
      <c r="H11" s="254" t="s">
        <v>246</v>
      </c>
      <c r="I11" s="254" t="s">
        <v>247</v>
      </c>
      <c r="J11" s="253">
        <v>30</v>
      </c>
      <c r="K11" s="255">
        <v>4</v>
      </c>
      <c r="L11" s="255">
        <v>1000</v>
      </c>
      <c r="M11" s="257">
        <v>50</v>
      </c>
      <c r="N11" s="257">
        <v>250</v>
      </c>
      <c r="O11" s="258" t="s">
        <v>223</v>
      </c>
      <c r="P11" s="258" t="s">
        <v>227</v>
      </c>
      <c r="Q11" s="258" t="s">
        <v>227</v>
      </c>
      <c r="R11" s="257">
        <v>15</v>
      </c>
    </row>
    <row r="12" spans="2:18" ht="21" customHeight="1">
      <c r="B12" s="813" t="s">
        <v>248</v>
      </c>
      <c r="C12" s="259" t="s">
        <v>218</v>
      </c>
      <c r="D12" s="259" t="s">
        <v>8</v>
      </c>
      <c r="E12" s="259" t="s">
        <v>220</v>
      </c>
      <c r="F12" s="259" t="s">
        <v>249</v>
      </c>
      <c r="G12" s="260" t="s">
        <v>250</v>
      </c>
      <c r="H12" s="260" t="s">
        <v>251</v>
      </c>
      <c r="I12" s="260" t="s">
        <v>252</v>
      </c>
      <c r="J12" s="259">
        <v>40</v>
      </c>
      <c r="K12" s="261">
        <v>3</v>
      </c>
      <c r="L12" s="261">
        <v>1000</v>
      </c>
      <c r="M12" s="262" t="s">
        <v>223</v>
      </c>
      <c r="N12" s="263">
        <v>150</v>
      </c>
      <c r="O12" s="264" t="s">
        <v>223</v>
      </c>
      <c r="P12" s="264" t="s">
        <v>223</v>
      </c>
      <c r="Q12" s="264" t="s">
        <v>227</v>
      </c>
      <c r="R12" s="263">
        <v>15</v>
      </c>
    </row>
    <row r="13" spans="2:18" ht="21" customHeight="1">
      <c r="B13" s="813"/>
      <c r="C13" s="259" t="s">
        <v>224</v>
      </c>
      <c r="D13" s="259" t="s">
        <v>219</v>
      </c>
      <c r="E13" s="259" t="s">
        <v>220</v>
      </c>
      <c r="F13" s="259" t="s">
        <v>253</v>
      </c>
      <c r="G13" s="260" t="s">
        <v>254</v>
      </c>
      <c r="H13" s="260" t="s">
        <v>255</v>
      </c>
      <c r="I13" s="260" t="s">
        <v>256</v>
      </c>
      <c r="J13" s="259">
        <v>40</v>
      </c>
      <c r="K13" s="261">
        <v>3</v>
      </c>
      <c r="L13" s="261">
        <v>1000</v>
      </c>
      <c r="M13" s="263">
        <v>50</v>
      </c>
      <c r="N13" s="263">
        <v>150</v>
      </c>
      <c r="O13" s="264" t="s">
        <v>223</v>
      </c>
      <c r="P13" s="264" t="s">
        <v>227</v>
      </c>
      <c r="Q13" s="264" t="s">
        <v>227</v>
      </c>
      <c r="R13" s="263">
        <v>10</v>
      </c>
    </row>
    <row r="14" spans="2:18" ht="21" customHeight="1">
      <c r="B14" s="813"/>
      <c r="C14" s="259" t="s">
        <v>224</v>
      </c>
      <c r="D14" s="259" t="s">
        <v>219</v>
      </c>
      <c r="E14" s="259" t="s">
        <v>235</v>
      </c>
      <c r="F14" s="259" t="s">
        <v>257</v>
      </c>
      <c r="G14" s="260" t="s">
        <v>258</v>
      </c>
      <c r="H14" s="260" t="s">
        <v>259</v>
      </c>
      <c r="I14" s="260" t="s">
        <v>260</v>
      </c>
      <c r="J14" s="259">
        <v>40</v>
      </c>
      <c r="K14" s="261">
        <v>4</v>
      </c>
      <c r="L14" s="261">
        <v>1500</v>
      </c>
      <c r="M14" s="263">
        <v>50</v>
      </c>
      <c r="N14" s="263">
        <v>250</v>
      </c>
      <c r="O14" s="263" t="s">
        <v>261</v>
      </c>
      <c r="P14" s="264" t="s">
        <v>227</v>
      </c>
      <c r="Q14" s="264" t="s">
        <v>227</v>
      </c>
      <c r="R14" s="263">
        <v>10</v>
      </c>
    </row>
    <row r="15" spans="2:18" ht="21" customHeight="1">
      <c r="B15" s="813"/>
      <c r="C15" s="259" t="s">
        <v>224</v>
      </c>
      <c r="D15" s="259" t="s">
        <v>8</v>
      </c>
      <c r="E15" s="259" t="s">
        <v>220</v>
      </c>
      <c r="F15" s="259" t="s">
        <v>262</v>
      </c>
      <c r="G15" s="260" t="s">
        <v>263</v>
      </c>
      <c r="H15" s="260" t="s">
        <v>264</v>
      </c>
      <c r="I15" s="260" t="s">
        <v>265</v>
      </c>
      <c r="J15" s="259">
        <v>40</v>
      </c>
      <c r="K15" s="261">
        <v>3</v>
      </c>
      <c r="L15" s="261">
        <v>1000</v>
      </c>
      <c r="M15" s="263">
        <v>50</v>
      </c>
      <c r="N15" s="263">
        <v>150</v>
      </c>
      <c r="O15" s="264" t="s">
        <v>223</v>
      </c>
      <c r="P15" s="264" t="s">
        <v>227</v>
      </c>
      <c r="Q15" s="264" t="s">
        <v>227</v>
      </c>
      <c r="R15" s="263">
        <v>10</v>
      </c>
    </row>
    <row r="16" spans="2:18" ht="21" customHeight="1">
      <c r="B16" s="813"/>
      <c r="C16" s="259" t="s">
        <v>224</v>
      </c>
      <c r="D16" s="259" t="s">
        <v>8</v>
      </c>
      <c r="E16" s="259" t="s">
        <v>235</v>
      </c>
      <c r="F16" s="259" t="s">
        <v>1</v>
      </c>
      <c r="G16" s="260" t="s">
        <v>266</v>
      </c>
      <c r="H16" s="260" t="s">
        <v>267</v>
      </c>
      <c r="I16" s="260" t="s">
        <v>268</v>
      </c>
      <c r="J16" s="259">
        <v>40</v>
      </c>
      <c r="K16" s="261">
        <v>4</v>
      </c>
      <c r="L16" s="261">
        <v>1500</v>
      </c>
      <c r="M16" s="263">
        <v>50</v>
      </c>
      <c r="N16" s="263">
        <v>250</v>
      </c>
      <c r="O16" s="263" t="s">
        <v>261</v>
      </c>
      <c r="P16" s="264" t="s">
        <v>227</v>
      </c>
      <c r="Q16" s="264" t="s">
        <v>227</v>
      </c>
      <c r="R16" s="263">
        <v>10</v>
      </c>
    </row>
    <row r="17" spans="2:18" ht="21" customHeight="1">
      <c r="B17" s="813" t="s">
        <v>269</v>
      </c>
      <c r="C17" s="265" t="s">
        <v>218</v>
      </c>
      <c r="D17" s="265" t="s">
        <v>219</v>
      </c>
      <c r="E17" s="265" t="s">
        <v>220</v>
      </c>
      <c r="F17" s="265" t="s">
        <v>270</v>
      </c>
      <c r="G17" s="266" t="s">
        <v>271</v>
      </c>
      <c r="H17" s="266" t="s">
        <v>272</v>
      </c>
      <c r="I17" s="266" t="s">
        <v>273</v>
      </c>
      <c r="J17" s="265">
        <v>60</v>
      </c>
      <c r="K17" s="267">
        <v>3</v>
      </c>
      <c r="L17" s="267">
        <v>1000</v>
      </c>
      <c r="M17" s="268" t="s">
        <v>223</v>
      </c>
      <c r="N17" s="269">
        <v>250</v>
      </c>
      <c r="O17" s="270" t="s">
        <v>223</v>
      </c>
      <c r="P17" s="270" t="s">
        <v>223</v>
      </c>
      <c r="Q17" s="270" t="s">
        <v>227</v>
      </c>
      <c r="R17" s="269">
        <v>10</v>
      </c>
    </row>
    <row r="18" spans="2:18" ht="21" customHeight="1">
      <c r="B18" s="813"/>
      <c r="C18" s="265" t="s">
        <v>224</v>
      </c>
      <c r="D18" s="265" t="s">
        <v>219</v>
      </c>
      <c r="E18" s="265" t="s">
        <v>220</v>
      </c>
      <c r="F18" s="265" t="s">
        <v>274</v>
      </c>
      <c r="G18" s="266" t="s">
        <v>275</v>
      </c>
      <c r="H18" s="266" t="s">
        <v>276</v>
      </c>
      <c r="I18" s="266" t="s">
        <v>277</v>
      </c>
      <c r="J18" s="265">
        <v>50</v>
      </c>
      <c r="K18" s="267">
        <v>3</v>
      </c>
      <c r="L18" s="267">
        <v>2000</v>
      </c>
      <c r="M18" s="269">
        <v>75</v>
      </c>
      <c r="N18" s="269">
        <v>250</v>
      </c>
      <c r="O18" s="269" t="s">
        <v>261</v>
      </c>
      <c r="P18" s="270" t="s">
        <v>227</v>
      </c>
      <c r="Q18" s="270" t="s">
        <v>227</v>
      </c>
      <c r="R18" s="269">
        <v>10</v>
      </c>
    </row>
    <row r="19" spans="2:18" ht="21" customHeight="1">
      <c r="B19" s="813"/>
      <c r="C19" s="265" t="s">
        <v>224</v>
      </c>
      <c r="D19" s="265" t="s">
        <v>219</v>
      </c>
      <c r="E19" s="265" t="s">
        <v>235</v>
      </c>
      <c r="F19" s="265" t="s">
        <v>278</v>
      </c>
      <c r="G19" s="266" t="s">
        <v>279</v>
      </c>
      <c r="H19" s="266" t="s">
        <v>280</v>
      </c>
      <c r="I19" s="266" t="s">
        <v>281</v>
      </c>
      <c r="J19" s="265">
        <v>50</v>
      </c>
      <c r="K19" s="267">
        <v>4</v>
      </c>
      <c r="L19" s="267">
        <v>2000</v>
      </c>
      <c r="M19" s="269">
        <v>75</v>
      </c>
      <c r="N19" s="269">
        <v>250</v>
      </c>
      <c r="O19" s="269" t="s">
        <v>261</v>
      </c>
      <c r="P19" s="270" t="s">
        <v>227</v>
      </c>
      <c r="Q19" s="270" t="s">
        <v>227</v>
      </c>
      <c r="R19" s="269">
        <v>10</v>
      </c>
    </row>
    <row r="20" spans="2:18" ht="21" customHeight="1">
      <c r="B20" s="813"/>
      <c r="C20" s="265" t="s">
        <v>224</v>
      </c>
      <c r="D20" s="265" t="s">
        <v>8</v>
      </c>
      <c r="E20" s="265" t="s">
        <v>220</v>
      </c>
      <c r="F20" s="265" t="s">
        <v>282</v>
      </c>
      <c r="G20" s="266" t="s">
        <v>283</v>
      </c>
      <c r="H20" s="266" t="s">
        <v>284</v>
      </c>
      <c r="I20" s="266" t="s">
        <v>285</v>
      </c>
      <c r="J20" s="265">
        <v>50</v>
      </c>
      <c r="K20" s="267">
        <v>3</v>
      </c>
      <c r="L20" s="267">
        <v>2000</v>
      </c>
      <c r="M20" s="269">
        <v>75</v>
      </c>
      <c r="N20" s="269">
        <v>250</v>
      </c>
      <c r="O20" s="269" t="s">
        <v>261</v>
      </c>
      <c r="P20" s="270" t="s">
        <v>227</v>
      </c>
      <c r="Q20" s="270" t="s">
        <v>227</v>
      </c>
      <c r="R20" s="269">
        <v>10</v>
      </c>
    </row>
    <row r="21" spans="2:18" ht="21" customHeight="1">
      <c r="B21" s="813"/>
      <c r="C21" s="265" t="s">
        <v>224</v>
      </c>
      <c r="D21" s="265" t="s">
        <v>8</v>
      </c>
      <c r="E21" s="265" t="s">
        <v>235</v>
      </c>
      <c r="F21" s="265" t="s">
        <v>286</v>
      </c>
      <c r="G21" s="266" t="s">
        <v>287</v>
      </c>
      <c r="H21" s="266" t="s">
        <v>288</v>
      </c>
      <c r="I21" s="266" t="s">
        <v>289</v>
      </c>
      <c r="J21" s="265">
        <v>50</v>
      </c>
      <c r="K21" s="267">
        <v>4</v>
      </c>
      <c r="L21" s="267">
        <v>2000</v>
      </c>
      <c r="M21" s="269">
        <v>75</v>
      </c>
      <c r="N21" s="269">
        <v>250</v>
      </c>
      <c r="O21" s="269" t="s">
        <v>261</v>
      </c>
      <c r="P21" s="270" t="s">
        <v>227</v>
      </c>
      <c r="Q21" s="270" t="s">
        <v>227</v>
      </c>
      <c r="R21" s="269">
        <v>10</v>
      </c>
    </row>
    <row r="22" spans="2:18" ht="15.75" customHeight="1"/>
    <row r="23" spans="2:18" ht="15.75" thickBot="1"/>
    <row r="24" spans="2:18" ht="21">
      <c r="B24" s="816" t="s">
        <v>290</v>
      </c>
      <c r="C24" s="817"/>
      <c r="D24" s="817"/>
      <c r="E24" s="817"/>
      <c r="F24" s="817"/>
      <c r="G24" s="817"/>
      <c r="H24" s="817"/>
      <c r="I24" s="817"/>
      <c r="J24" s="817"/>
      <c r="K24" s="817"/>
      <c r="L24" s="817"/>
      <c r="M24" s="817"/>
      <c r="N24" s="817"/>
      <c r="O24" s="817"/>
      <c r="P24" s="818"/>
    </row>
    <row r="25" spans="2:18" ht="32.25" customHeight="1">
      <c r="B25" s="272" t="s">
        <v>291</v>
      </c>
      <c r="C25" s="822" t="s">
        <v>292</v>
      </c>
      <c r="D25" s="822"/>
      <c r="E25" s="822"/>
      <c r="F25" s="822"/>
      <c r="G25" s="822"/>
      <c r="H25" s="822"/>
      <c r="I25" s="822"/>
      <c r="J25" s="822"/>
      <c r="K25" s="822"/>
      <c r="L25" s="822"/>
      <c r="M25" s="822"/>
      <c r="N25" s="822"/>
      <c r="O25" s="822"/>
      <c r="P25" s="823"/>
    </row>
    <row r="26" spans="2:18" ht="15.75">
      <c r="B26" s="272" t="s">
        <v>293</v>
      </c>
      <c r="C26" s="822" t="s">
        <v>294</v>
      </c>
      <c r="D26" s="822"/>
      <c r="E26" s="822"/>
      <c r="F26" s="822"/>
      <c r="G26" s="822"/>
      <c r="H26" s="822"/>
      <c r="I26" s="822"/>
      <c r="J26" s="822"/>
      <c r="K26" s="822"/>
      <c r="L26" s="822"/>
      <c r="M26" s="822"/>
      <c r="N26" s="822"/>
      <c r="O26" s="822"/>
      <c r="P26" s="823"/>
    </row>
    <row r="27" spans="2:18" ht="15.75">
      <c r="B27" s="272" t="s">
        <v>295</v>
      </c>
      <c r="C27" s="822" t="s">
        <v>296</v>
      </c>
      <c r="D27" s="822"/>
      <c r="E27" s="822"/>
      <c r="F27" s="822"/>
      <c r="G27" s="822"/>
      <c r="H27" s="822"/>
      <c r="I27" s="822"/>
      <c r="J27" s="822"/>
      <c r="K27" s="822"/>
      <c r="L27" s="822"/>
      <c r="M27" s="822"/>
      <c r="N27" s="822"/>
      <c r="O27" s="822"/>
      <c r="P27" s="823"/>
    </row>
    <row r="28" spans="2:18">
      <c r="B28" s="273" t="s">
        <v>227</v>
      </c>
      <c r="C28" s="822" t="s">
        <v>297</v>
      </c>
      <c r="D28" s="822"/>
      <c r="E28" s="822"/>
      <c r="F28" s="822"/>
      <c r="G28" s="822"/>
      <c r="H28" s="822"/>
      <c r="I28" s="822"/>
      <c r="J28" s="822"/>
      <c r="K28" s="822"/>
      <c r="L28" s="822"/>
      <c r="M28" s="822"/>
      <c r="N28" s="822"/>
      <c r="O28" s="822"/>
      <c r="P28" s="823"/>
    </row>
    <row r="29" spans="2:18" ht="19.5">
      <c r="B29" s="274" t="s">
        <v>223</v>
      </c>
      <c r="C29" s="822" t="s">
        <v>298</v>
      </c>
      <c r="D29" s="822"/>
      <c r="E29" s="822"/>
      <c r="F29" s="822"/>
      <c r="G29" s="822"/>
      <c r="H29" s="822"/>
      <c r="I29" s="822"/>
      <c r="J29" s="822"/>
      <c r="K29" s="822"/>
      <c r="L29" s="822"/>
      <c r="M29" s="822"/>
      <c r="N29" s="822"/>
      <c r="O29" s="822"/>
      <c r="P29" s="823"/>
    </row>
    <row r="30" spans="2:18">
      <c r="B30" s="275" t="s">
        <v>261</v>
      </c>
      <c r="C30" s="822" t="s">
        <v>299</v>
      </c>
      <c r="D30" s="822"/>
      <c r="E30" s="822"/>
      <c r="F30" s="822"/>
      <c r="G30" s="822"/>
      <c r="H30" s="822"/>
      <c r="I30" s="822"/>
      <c r="J30" s="822"/>
      <c r="K30" s="822"/>
      <c r="L30" s="822"/>
      <c r="M30" s="822"/>
      <c r="N30" s="822"/>
      <c r="O30" s="822"/>
      <c r="P30" s="823"/>
    </row>
    <row r="31" spans="2:18" ht="32.25" customHeight="1">
      <c r="B31" s="272" t="s">
        <v>300</v>
      </c>
      <c r="C31" s="822" t="s">
        <v>301</v>
      </c>
      <c r="D31" s="822"/>
      <c r="E31" s="822"/>
      <c r="F31" s="822"/>
      <c r="G31" s="822"/>
      <c r="H31" s="822"/>
      <c r="I31" s="822"/>
      <c r="J31" s="822"/>
      <c r="K31" s="822"/>
      <c r="L31" s="822"/>
      <c r="M31" s="822"/>
      <c r="N31" s="822"/>
      <c r="O31" s="822"/>
      <c r="P31" s="823"/>
    </row>
    <row r="32" spans="2:18" ht="32.25" customHeight="1">
      <c r="B32" s="272" t="s">
        <v>20</v>
      </c>
      <c r="C32" s="822" t="s">
        <v>302</v>
      </c>
      <c r="D32" s="822"/>
      <c r="E32" s="822"/>
      <c r="F32" s="822"/>
      <c r="G32" s="822"/>
      <c r="H32" s="822"/>
      <c r="I32" s="822"/>
      <c r="J32" s="822"/>
      <c r="K32" s="822"/>
      <c r="L32" s="822"/>
      <c r="M32" s="822"/>
      <c r="N32" s="822"/>
      <c r="O32" s="822"/>
      <c r="P32" s="823"/>
    </row>
    <row r="33" spans="2:16" ht="15.75">
      <c r="B33" s="272" t="s">
        <v>303</v>
      </c>
      <c r="C33" s="824" t="s">
        <v>304</v>
      </c>
      <c r="D33" s="825"/>
      <c r="E33" s="825"/>
      <c r="F33" s="825"/>
      <c r="G33" s="825"/>
      <c r="H33" s="825"/>
      <c r="I33" s="825"/>
      <c r="J33" s="825"/>
      <c r="K33" s="825"/>
      <c r="L33" s="825"/>
      <c r="M33" s="825"/>
      <c r="N33" s="825"/>
      <c r="O33" s="825"/>
      <c r="P33" s="826"/>
    </row>
    <row r="34" spans="2:16" ht="15.75">
      <c r="B34" s="272" t="s">
        <v>305</v>
      </c>
      <c r="C34" s="824" t="s">
        <v>306</v>
      </c>
      <c r="D34" s="825"/>
      <c r="E34" s="825"/>
      <c r="F34" s="825"/>
      <c r="G34" s="825"/>
      <c r="H34" s="825"/>
      <c r="I34" s="825"/>
      <c r="J34" s="825"/>
      <c r="K34" s="825"/>
      <c r="L34" s="825"/>
      <c r="M34" s="825"/>
      <c r="N34" s="825"/>
      <c r="O34" s="825"/>
      <c r="P34" s="826"/>
    </row>
    <row r="35" spans="2:16" ht="15.75">
      <c r="B35" s="272" t="s">
        <v>224</v>
      </c>
      <c r="C35" s="824" t="s">
        <v>307</v>
      </c>
      <c r="D35" s="825"/>
      <c r="E35" s="825"/>
      <c r="F35" s="825"/>
      <c r="G35" s="825"/>
      <c r="H35" s="825"/>
      <c r="I35" s="825"/>
      <c r="J35" s="825"/>
      <c r="K35" s="825"/>
      <c r="L35" s="825"/>
      <c r="M35" s="825"/>
      <c r="N35" s="825"/>
      <c r="O35" s="825"/>
      <c r="P35" s="826"/>
    </row>
    <row r="36" spans="2:16" ht="15.75">
      <c r="B36" s="272" t="s">
        <v>218</v>
      </c>
      <c r="C36" s="820" t="s">
        <v>308</v>
      </c>
      <c r="D36" s="820"/>
      <c r="E36" s="820"/>
      <c r="F36" s="820"/>
      <c r="G36" s="820"/>
      <c r="H36" s="820"/>
      <c r="I36" s="820"/>
      <c r="J36" s="820"/>
      <c r="K36" s="820"/>
      <c r="L36" s="820"/>
      <c r="M36" s="820"/>
      <c r="N36" s="820"/>
      <c r="O36" s="820"/>
      <c r="P36" s="821"/>
    </row>
    <row r="37" spans="2:16" ht="15.75">
      <c r="B37" s="272" t="s">
        <v>219</v>
      </c>
      <c r="C37" s="820" t="s">
        <v>309</v>
      </c>
      <c r="D37" s="820"/>
      <c r="E37" s="820"/>
      <c r="F37" s="820"/>
      <c r="G37" s="820"/>
      <c r="H37" s="820"/>
      <c r="I37" s="820"/>
      <c r="J37" s="820"/>
      <c r="K37" s="820"/>
      <c r="L37" s="820"/>
      <c r="M37" s="820"/>
      <c r="N37" s="820"/>
      <c r="O37" s="820"/>
      <c r="P37" s="821"/>
    </row>
    <row r="38" spans="2:16">
      <c r="B38" s="827" t="s">
        <v>310</v>
      </c>
      <c r="C38" s="820" t="s">
        <v>311</v>
      </c>
      <c r="D38" s="820"/>
      <c r="E38" s="820"/>
      <c r="F38" s="820"/>
      <c r="G38" s="820"/>
      <c r="H38" s="820"/>
      <c r="I38" s="820"/>
      <c r="J38" s="820"/>
      <c r="K38" s="820"/>
      <c r="L38" s="820"/>
      <c r="M38" s="820"/>
      <c r="N38" s="820"/>
      <c r="O38" s="820"/>
      <c r="P38" s="821"/>
    </row>
    <row r="39" spans="2:16">
      <c r="B39" s="827"/>
      <c r="C39" s="820" t="s">
        <v>312</v>
      </c>
      <c r="D39" s="820"/>
      <c r="E39" s="820"/>
      <c r="F39" s="820"/>
      <c r="G39" s="820"/>
      <c r="H39" s="820"/>
      <c r="I39" s="820"/>
      <c r="J39" s="820"/>
      <c r="K39" s="820"/>
      <c r="L39" s="820"/>
      <c r="M39" s="820"/>
      <c r="N39" s="820"/>
      <c r="O39" s="820"/>
      <c r="P39" s="821"/>
    </row>
    <row r="40" spans="2:16">
      <c r="B40" s="827"/>
      <c r="C40" s="820" t="s">
        <v>313</v>
      </c>
      <c r="D40" s="820"/>
      <c r="E40" s="820"/>
      <c r="F40" s="820"/>
      <c r="G40" s="820"/>
      <c r="H40" s="820"/>
      <c r="I40" s="820"/>
      <c r="J40" s="820"/>
      <c r="K40" s="820"/>
      <c r="L40" s="820"/>
      <c r="M40" s="820"/>
      <c r="N40" s="820"/>
      <c r="O40" s="820"/>
      <c r="P40" s="821"/>
    </row>
    <row r="41" spans="2:16">
      <c r="B41" s="827"/>
      <c r="C41" s="820" t="s">
        <v>314</v>
      </c>
      <c r="D41" s="820"/>
      <c r="E41" s="820"/>
      <c r="F41" s="820"/>
      <c r="G41" s="820"/>
      <c r="H41" s="820"/>
      <c r="I41" s="820"/>
      <c r="J41" s="820"/>
      <c r="K41" s="820"/>
      <c r="L41" s="820"/>
      <c r="M41" s="820"/>
      <c r="N41" s="820"/>
      <c r="O41" s="820"/>
      <c r="P41" s="821"/>
    </row>
    <row r="42" spans="2:16">
      <c r="B42" s="831" t="s">
        <v>791</v>
      </c>
      <c r="C42" s="832" t="s">
        <v>315</v>
      </c>
      <c r="D42" s="833"/>
      <c r="E42" s="833"/>
      <c r="F42" s="833"/>
      <c r="G42" s="833"/>
      <c r="H42" s="833"/>
      <c r="I42" s="833"/>
      <c r="J42" s="833"/>
      <c r="K42" s="833"/>
      <c r="L42" s="833"/>
      <c r="M42" s="833"/>
      <c r="N42" s="833"/>
      <c r="O42" s="833"/>
      <c r="P42" s="834"/>
    </row>
    <row r="43" spans="2:16" ht="61.15" customHeight="1">
      <c r="B43" s="831"/>
      <c r="C43" s="835"/>
      <c r="D43" s="836"/>
      <c r="E43" s="836"/>
      <c r="F43" s="836"/>
      <c r="G43" s="836"/>
      <c r="H43" s="836"/>
      <c r="I43" s="836"/>
      <c r="J43" s="836"/>
      <c r="K43" s="836"/>
      <c r="L43" s="836"/>
      <c r="M43" s="836"/>
      <c r="N43" s="836"/>
      <c r="O43" s="836"/>
      <c r="P43" s="837"/>
    </row>
    <row r="44" spans="2:16">
      <c r="B44" s="838" t="s">
        <v>789</v>
      </c>
      <c r="C44" s="820" t="s">
        <v>790</v>
      </c>
      <c r="D44" s="820"/>
      <c r="E44" s="820"/>
      <c r="F44" s="820"/>
      <c r="G44" s="820"/>
      <c r="H44" s="820"/>
      <c r="I44" s="820"/>
      <c r="J44" s="820"/>
      <c r="K44" s="820"/>
      <c r="L44" s="820"/>
      <c r="M44" s="820"/>
      <c r="N44" s="820"/>
      <c r="O44" s="820"/>
      <c r="P44" s="821"/>
    </row>
    <row r="45" spans="2:16" ht="15.75" thickBot="1">
      <c r="B45" s="839"/>
      <c r="C45" s="840" t="s">
        <v>316</v>
      </c>
      <c r="D45" s="840"/>
      <c r="E45" s="840"/>
      <c r="F45" s="840"/>
      <c r="G45" s="840"/>
      <c r="H45" s="840"/>
      <c r="I45" s="840"/>
      <c r="J45" s="840"/>
      <c r="K45" s="840"/>
      <c r="L45" s="840"/>
      <c r="M45" s="840"/>
      <c r="N45" s="840"/>
      <c r="O45" s="840"/>
      <c r="P45" s="841"/>
    </row>
    <row r="46" spans="2:16" ht="16.5" thickBot="1">
      <c r="B46" s="276" t="s">
        <v>317</v>
      </c>
      <c r="C46" s="828" t="s">
        <v>318</v>
      </c>
      <c r="D46" s="829"/>
      <c r="E46" s="829"/>
      <c r="F46" s="829"/>
      <c r="G46" s="829"/>
      <c r="H46" s="829"/>
      <c r="I46" s="829"/>
      <c r="J46" s="829"/>
      <c r="K46" s="829"/>
      <c r="L46" s="829"/>
      <c r="M46" s="829"/>
      <c r="N46" s="829"/>
      <c r="O46" s="829"/>
      <c r="P46" s="830"/>
    </row>
    <row r="47" spans="2:16" ht="16.5" thickBot="1">
      <c r="B47" s="276" t="s">
        <v>319</v>
      </c>
      <c r="C47" s="828" t="s">
        <v>320</v>
      </c>
      <c r="D47" s="829"/>
      <c r="E47" s="829"/>
      <c r="F47" s="829"/>
      <c r="G47" s="829"/>
      <c r="H47" s="829"/>
      <c r="I47" s="829"/>
      <c r="J47" s="829"/>
      <c r="K47" s="829"/>
      <c r="L47" s="829"/>
      <c r="M47" s="829"/>
      <c r="N47" s="829"/>
      <c r="O47" s="829"/>
      <c r="P47" s="830"/>
    </row>
    <row r="48" spans="2:16" ht="32.25" thickBot="1">
      <c r="B48" s="276" t="s">
        <v>321</v>
      </c>
      <c r="C48" s="828" t="s">
        <v>322</v>
      </c>
      <c r="D48" s="829"/>
      <c r="E48" s="829"/>
      <c r="F48" s="829"/>
      <c r="G48" s="829"/>
      <c r="H48" s="829"/>
      <c r="I48" s="829"/>
      <c r="J48" s="829"/>
      <c r="K48" s="829"/>
      <c r="L48" s="829"/>
      <c r="M48" s="829"/>
      <c r="N48" s="829"/>
      <c r="O48" s="829"/>
      <c r="P48" s="830"/>
    </row>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ht="15.75" customHeight="1"/>
    <row r="74" customFormat="1" ht="31.5" customHeight="1"/>
    <row r="75" customFormat="1" ht="15.75" customHeight="1"/>
    <row r="76" customFormat="1" ht="15.75" customHeight="1"/>
    <row r="77" customFormat="1"/>
    <row r="78" customFormat="1"/>
    <row r="79" customFormat="1"/>
  </sheetData>
  <sheetProtection algorithmName="SHA-256" hashValue="t4FYVviqmv8YB+1MnIiiGlUO3NHAVN37GWojqVselUY=" saltValue="kWikgxArEy3I7btMcUNqnQ==" spinCount="100000" sheet="1" objects="1" scenarios="1"/>
  <mergeCells count="48">
    <mergeCell ref="C47:P47"/>
    <mergeCell ref="C48:P48"/>
    <mergeCell ref="B42:B43"/>
    <mergeCell ref="C42:P43"/>
    <mergeCell ref="B44:B45"/>
    <mergeCell ref="C44:P44"/>
    <mergeCell ref="C45:P45"/>
    <mergeCell ref="C46:P46"/>
    <mergeCell ref="C37:P37"/>
    <mergeCell ref="B38:B41"/>
    <mergeCell ref="C38:P38"/>
    <mergeCell ref="C39:P39"/>
    <mergeCell ref="C40:P40"/>
    <mergeCell ref="C41:P41"/>
    <mergeCell ref="C36:P36"/>
    <mergeCell ref="C25:P25"/>
    <mergeCell ref="C26:P26"/>
    <mergeCell ref="C27:P27"/>
    <mergeCell ref="C28:P28"/>
    <mergeCell ref="C29:P29"/>
    <mergeCell ref="C30:P30"/>
    <mergeCell ref="C31:P31"/>
    <mergeCell ref="C32:P32"/>
    <mergeCell ref="C33:P33"/>
    <mergeCell ref="C34:P34"/>
    <mergeCell ref="C35:P35"/>
    <mergeCell ref="B24:P24"/>
    <mergeCell ref="J3:J4"/>
    <mergeCell ref="K3:K4"/>
    <mergeCell ref="L3:L4"/>
    <mergeCell ref="M3:M4"/>
    <mergeCell ref="N3:N4"/>
    <mergeCell ref="O3:Q3"/>
    <mergeCell ref="B5:B7"/>
    <mergeCell ref="B8:B11"/>
    <mergeCell ref="B12:B16"/>
    <mergeCell ref="B17:B21"/>
    <mergeCell ref="B1:R1"/>
    <mergeCell ref="C2:C4"/>
    <mergeCell ref="D2:D4"/>
    <mergeCell ref="E2:E4"/>
    <mergeCell ref="F2:F4"/>
    <mergeCell ref="G2:I2"/>
    <mergeCell ref="J2:R2"/>
    <mergeCell ref="G3:G4"/>
    <mergeCell ref="H3:H4"/>
    <mergeCell ref="I3:I4"/>
    <mergeCell ref="R3:R4"/>
  </mergeCells>
  <conditionalFormatting sqref="C5:R21">
    <cfRule type="cellIs" dxfId="547" priority="1" operator="equal">
      <formula>Dev_PL5</formula>
    </cfRule>
    <cfRule type="cellIs" dxfId="546" priority="2" operator="equal">
      <formula>Dev_PL4</formula>
    </cfRule>
    <cfRule type="cellIs" dxfId="545" priority="3" operator="equal">
      <formula>Dev_PL3</formula>
    </cfRule>
    <cfRule type="cellIs" dxfId="544" priority="4" operator="equal">
      <formula>qweqweqw</formula>
    </cfRule>
    <cfRule type="cellIs" dxfId="543" priority="5" operator="equal">
      <formula>Dev_PL1</formula>
    </cfRule>
  </conditionalFormatting>
  <pageMargins left="0.51181102362204722" right="0.31496062992125984" top="0.74803149606299213" bottom="0.35433070866141736" header="0.31496062992125984" footer="0.11811023622047245"/>
  <pageSetup paperSize="5" scale="61" orientation="portrait" r:id="rId1"/>
  <headerFooter>
    <oddHeader>&amp;C&amp;"Calibri (Body)_x0000_,Bold"NMSO Print Requirements
&amp;A&amp;R&amp;"Calibri,Regular"&amp;12&amp;K000000 Unclassified | Non classifié&amp;1#
&amp;11&amp;F</oddHeader>
    <oddFooter>&amp;L
&amp;F
&amp;C&amp;"Calibri (Body)_x0000_,Bold"&amp;P of &amp;N&amp;R&amp;12 &amp;A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44"/>
  <sheetViews>
    <sheetView showWhiteSpace="0" view="pageLayout" topLeftCell="A16" zoomScale="145" zoomScaleNormal="100" zoomScalePageLayoutView="145" workbookViewId="0">
      <selection activeCell="I35" sqref="I35"/>
    </sheetView>
  </sheetViews>
  <sheetFormatPr defaultColWidth="11.28515625" defaultRowHeight="15"/>
  <cols>
    <col min="1" max="1" width="0.7109375" customWidth="1"/>
    <col min="2" max="2" width="8.28515625" customWidth="1"/>
    <col min="3" max="3" width="7" customWidth="1"/>
    <col min="4" max="4" width="9.28515625" customWidth="1"/>
    <col min="5" max="5" width="10" customWidth="1"/>
    <col min="6" max="6" width="7.28515625" customWidth="1"/>
    <col min="7" max="7" width="9.28515625" customWidth="1"/>
    <col min="8" max="8" width="7.7109375" customWidth="1"/>
    <col min="9" max="9" width="7.28515625" customWidth="1"/>
    <col min="10" max="11" width="8.28515625" customWidth="1"/>
    <col min="12" max="12" width="0.85546875" customWidth="1"/>
    <col min="15" max="15" width="1.28515625" customWidth="1"/>
    <col min="24" max="24" width="1.85546875" customWidth="1"/>
  </cols>
  <sheetData>
    <row r="1" spans="1:12" ht="11.25" customHeight="1">
      <c r="A1" s="74"/>
      <c r="B1" s="74"/>
      <c r="C1" s="74"/>
      <c r="D1" s="74"/>
      <c r="E1" s="74"/>
      <c r="F1" s="74"/>
      <c r="G1" s="74"/>
      <c r="H1" s="74"/>
      <c r="I1" s="74"/>
      <c r="J1" s="74"/>
      <c r="K1" s="74"/>
      <c r="L1" s="74"/>
    </row>
    <row r="2" spans="1:12" ht="44.25" customHeight="1">
      <c r="A2" s="74"/>
      <c r="B2" s="1154" t="s">
        <v>463</v>
      </c>
      <c r="C2" s="1154"/>
      <c r="D2" s="1154"/>
      <c r="E2" s="1154"/>
      <c r="F2" s="1154" t="s">
        <v>417</v>
      </c>
      <c r="G2" s="1154"/>
      <c r="H2" s="1154"/>
      <c r="I2" s="1154" t="s">
        <v>576</v>
      </c>
      <c r="J2" s="1154"/>
      <c r="K2" s="1154"/>
      <c r="L2" s="74"/>
    </row>
    <row r="3" spans="1:12" ht="88.5" customHeight="1">
      <c r="A3" s="74"/>
      <c r="B3" s="221" t="s">
        <v>389</v>
      </c>
      <c r="C3" s="221" t="s">
        <v>384</v>
      </c>
      <c r="D3" s="221" t="s">
        <v>445</v>
      </c>
      <c r="E3" s="221" t="s">
        <v>581</v>
      </c>
      <c r="F3" s="221" t="s">
        <v>460</v>
      </c>
      <c r="G3" s="221" t="s">
        <v>577</v>
      </c>
      <c r="H3" s="221" t="s">
        <v>390</v>
      </c>
      <c r="I3" s="221" t="s">
        <v>582</v>
      </c>
      <c r="J3" s="221" t="s">
        <v>578</v>
      </c>
      <c r="K3" s="221" t="s">
        <v>390</v>
      </c>
      <c r="L3" s="74"/>
    </row>
    <row r="4" spans="1:12" ht="26.25" customHeight="1">
      <c r="A4" s="74"/>
      <c r="B4" s="221" t="s">
        <v>359</v>
      </c>
      <c r="C4" s="221" t="s">
        <v>462</v>
      </c>
      <c r="D4" s="441" t="s">
        <v>357</v>
      </c>
      <c r="E4" s="441" t="s">
        <v>54</v>
      </c>
      <c r="F4" s="442">
        <v>1.75</v>
      </c>
      <c r="G4" s="441" t="s">
        <v>54</v>
      </c>
      <c r="H4" s="441" t="s">
        <v>54</v>
      </c>
      <c r="I4" s="442">
        <v>1.3036000000000001</v>
      </c>
      <c r="J4" s="441" t="s">
        <v>54</v>
      </c>
      <c r="K4" s="441" t="s">
        <v>54</v>
      </c>
      <c r="L4" s="74"/>
    </row>
    <row r="5" spans="1:12" ht="36">
      <c r="A5" s="74"/>
      <c r="B5" s="221" t="s">
        <v>583</v>
      </c>
      <c r="C5" s="1147">
        <v>1</v>
      </c>
      <c r="D5" s="441" t="s">
        <v>358</v>
      </c>
      <c r="E5" s="441" t="s">
        <v>358</v>
      </c>
      <c r="F5" s="443">
        <v>2</v>
      </c>
      <c r="G5" s="443">
        <f t="shared" ref="G5:G10" si="0">F5-$F$4</f>
        <v>0.25</v>
      </c>
      <c r="H5" s="443">
        <f>1-G5</f>
        <v>0.75</v>
      </c>
      <c r="I5" s="441">
        <v>1.3337000000000001</v>
      </c>
      <c r="J5" s="441">
        <f>I5-$I$4</f>
        <v>3.0100000000000016E-2</v>
      </c>
      <c r="K5" s="441">
        <f>1-J5</f>
        <v>0.96989999999999998</v>
      </c>
      <c r="L5" s="74"/>
    </row>
    <row r="6" spans="1:12" ht="18" customHeight="1">
      <c r="A6" s="74"/>
      <c r="B6" s="221" t="s">
        <v>428</v>
      </c>
      <c r="C6" s="1147"/>
      <c r="D6" s="441" t="s">
        <v>716</v>
      </c>
      <c r="E6" s="441" t="s">
        <v>360</v>
      </c>
      <c r="F6" s="443">
        <v>1.75</v>
      </c>
      <c r="G6" s="443">
        <f t="shared" si="0"/>
        <v>0</v>
      </c>
      <c r="H6" s="443">
        <f>1-G6</f>
        <v>1</v>
      </c>
      <c r="I6" s="443">
        <v>1.347</v>
      </c>
      <c r="J6" s="441">
        <f>I6-$I$4</f>
        <v>4.3399999999999883E-2</v>
      </c>
      <c r="K6" s="441">
        <f>1-J6</f>
        <v>0.95660000000000012</v>
      </c>
      <c r="L6" s="74"/>
    </row>
    <row r="7" spans="1:12" ht="18" customHeight="1">
      <c r="A7" s="74"/>
      <c r="B7" s="221" t="s">
        <v>429</v>
      </c>
      <c r="C7" s="1147"/>
      <c r="D7" s="441" t="s">
        <v>391</v>
      </c>
      <c r="E7" s="441" t="s">
        <v>361</v>
      </c>
      <c r="F7" s="443">
        <v>2</v>
      </c>
      <c r="G7" s="443">
        <f t="shared" si="0"/>
        <v>0.25</v>
      </c>
      <c r="H7" s="443">
        <f>1-G7</f>
        <v>0.75</v>
      </c>
      <c r="I7" s="441">
        <v>1.3343</v>
      </c>
      <c r="J7" s="441">
        <f>I7-$I$4</f>
        <v>3.069999999999995E-2</v>
      </c>
      <c r="K7" s="441">
        <f>1-J7</f>
        <v>0.96930000000000005</v>
      </c>
      <c r="L7" s="74"/>
    </row>
    <row r="8" spans="1:12" ht="18" customHeight="1">
      <c r="A8" s="74"/>
      <c r="B8" s="221" t="s">
        <v>430</v>
      </c>
      <c r="C8" s="1147"/>
      <c r="D8" s="441" t="s">
        <v>392</v>
      </c>
      <c r="E8" s="441" t="s">
        <v>362</v>
      </c>
      <c r="F8" s="443">
        <v>2</v>
      </c>
      <c r="G8" s="443">
        <f t="shared" si="0"/>
        <v>0.25</v>
      </c>
      <c r="H8" s="443">
        <f t="shared" ref="H8:H36" si="1">1-G8</f>
        <v>0.75</v>
      </c>
      <c r="I8" s="441">
        <v>1.3297000000000001</v>
      </c>
      <c r="J8" s="441">
        <f t="shared" ref="J8:J28" si="2">I8-$I$4</f>
        <v>2.6100000000000012E-2</v>
      </c>
      <c r="K8" s="441">
        <f t="shared" ref="K8:K36" si="3">1-J8</f>
        <v>0.97389999999999999</v>
      </c>
      <c r="L8" s="74"/>
    </row>
    <row r="9" spans="1:12" ht="16.5" customHeight="1">
      <c r="A9" s="74"/>
      <c r="B9" s="221" t="s">
        <v>418</v>
      </c>
      <c r="C9" s="1147">
        <v>2</v>
      </c>
      <c r="D9" s="441" t="s">
        <v>393</v>
      </c>
      <c r="E9" s="441" t="s">
        <v>363</v>
      </c>
      <c r="F9" s="443">
        <v>2</v>
      </c>
      <c r="G9" s="443">
        <f t="shared" si="0"/>
        <v>0.25</v>
      </c>
      <c r="H9" s="443">
        <f t="shared" si="1"/>
        <v>0.75</v>
      </c>
      <c r="I9" s="441">
        <v>1.3355999999999999</v>
      </c>
      <c r="J9" s="441">
        <f t="shared" si="2"/>
        <v>3.1999999999999806E-2</v>
      </c>
      <c r="K9" s="441">
        <f t="shared" si="3"/>
        <v>0.96800000000000019</v>
      </c>
      <c r="L9" s="74"/>
    </row>
    <row r="10" spans="1:12" ht="17.25" customHeight="1">
      <c r="A10" s="74"/>
      <c r="B10" s="221" t="s">
        <v>419</v>
      </c>
      <c r="C10" s="1147"/>
      <c r="D10" s="645" t="s">
        <v>394</v>
      </c>
      <c r="E10" s="645" t="s">
        <v>364</v>
      </c>
      <c r="F10" s="646">
        <v>0.5</v>
      </c>
      <c r="G10" s="646">
        <f t="shared" si="0"/>
        <v>-1.25</v>
      </c>
      <c r="H10" s="443" t="s">
        <v>54</v>
      </c>
      <c r="I10" s="441">
        <v>1.363</v>
      </c>
      <c r="J10" s="441">
        <f t="shared" si="2"/>
        <v>5.9399999999999897E-2</v>
      </c>
      <c r="K10" s="441">
        <f t="shared" si="3"/>
        <v>0.9406000000000001</v>
      </c>
      <c r="L10" s="74"/>
    </row>
    <row r="11" spans="1:12" ht="17.25" customHeight="1">
      <c r="A11" s="74"/>
      <c r="B11" s="221" t="s">
        <v>420</v>
      </c>
      <c r="C11" s="1147"/>
      <c r="D11" s="441" t="s">
        <v>395</v>
      </c>
      <c r="E11" s="441" t="s">
        <v>365</v>
      </c>
      <c r="F11" s="441">
        <v>0.5</v>
      </c>
      <c r="G11" s="443">
        <f>F11-$F$10</f>
        <v>0</v>
      </c>
      <c r="H11" s="443">
        <f t="shared" si="1"/>
        <v>1</v>
      </c>
      <c r="I11" s="441">
        <v>1.3055000000000001</v>
      </c>
      <c r="J11" s="441">
        <f t="shared" si="2"/>
        <v>1.9000000000000128E-3</v>
      </c>
      <c r="K11" s="441">
        <f t="shared" si="3"/>
        <v>0.99809999999999999</v>
      </c>
      <c r="L11" s="74"/>
    </row>
    <row r="12" spans="1:12" ht="18" customHeight="1">
      <c r="A12" s="74"/>
      <c r="B12" s="221" t="s">
        <v>421</v>
      </c>
      <c r="C12" s="1147"/>
      <c r="D12" s="441" t="s">
        <v>396</v>
      </c>
      <c r="E12" s="441" t="s">
        <v>366</v>
      </c>
      <c r="F12" s="441">
        <v>0.5</v>
      </c>
      <c r="G12" s="443">
        <f t="shared" ref="G12:G19" si="4">F12-$F$10</f>
        <v>0</v>
      </c>
      <c r="H12" s="443">
        <f t="shared" si="1"/>
        <v>1</v>
      </c>
      <c r="I12" s="441">
        <v>1.2951999999999999</v>
      </c>
      <c r="J12" s="441">
        <f t="shared" si="2"/>
        <v>-8.4000000000001851E-3</v>
      </c>
      <c r="K12" s="441">
        <f t="shared" si="3"/>
        <v>1.0084000000000002</v>
      </c>
      <c r="L12" s="74"/>
    </row>
    <row r="13" spans="1:12" ht="18" customHeight="1">
      <c r="A13" s="74"/>
      <c r="B13" s="221" t="s">
        <v>422</v>
      </c>
      <c r="C13" s="1147">
        <v>3</v>
      </c>
      <c r="D13" s="441" t="s">
        <v>403</v>
      </c>
      <c r="E13" s="441" t="s">
        <v>367</v>
      </c>
      <c r="F13" s="441">
        <v>0.5</v>
      </c>
      <c r="G13" s="443">
        <f t="shared" si="4"/>
        <v>0</v>
      </c>
      <c r="H13" s="443">
        <f t="shared" si="1"/>
        <v>1</v>
      </c>
      <c r="I13" s="441">
        <v>1.2661</v>
      </c>
      <c r="J13" s="441">
        <f t="shared" si="2"/>
        <v>-3.7500000000000089E-2</v>
      </c>
      <c r="K13" s="441">
        <f t="shared" si="3"/>
        <v>1.0375000000000001</v>
      </c>
      <c r="L13" s="74"/>
    </row>
    <row r="14" spans="1:12" ht="18" customHeight="1">
      <c r="A14" s="74"/>
      <c r="B14" s="221" t="s">
        <v>423</v>
      </c>
      <c r="C14" s="1147"/>
      <c r="D14" s="441" t="s">
        <v>402</v>
      </c>
      <c r="E14" s="441" t="s">
        <v>368</v>
      </c>
      <c r="F14" s="441">
        <v>0.5</v>
      </c>
      <c r="G14" s="443">
        <f t="shared" si="4"/>
        <v>0</v>
      </c>
      <c r="H14" s="443">
        <f t="shared" si="1"/>
        <v>1</v>
      </c>
      <c r="I14" s="441">
        <v>1.204</v>
      </c>
      <c r="J14" s="441">
        <f t="shared" si="2"/>
        <v>-9.9600000000000133E-2</v>
      </c>
      <c r="K14" s="441">
        <f t="shared" si="3"/>
        <v>1.0996000000000001</v>
      </c>
      <c r="L14" s="74"/>
    </row>
    <row r="15" spans="1:12" ht="17.25" customHeight="1">
      <c r="A15" s="74"/>
      <c r="B15" s="221" t="s">
        <v>424</v>
      </c>
      <c r="C15" s="1147"/>
      <c r="D15" s="441" t="s">
        <v>401</v>
      </c>
      <c r="E15" s="441" t="s">
        <v>369</v>
      </c>
      <c r="F15" s="441">
        <v>0.5</v>
      </c>
      <c r="G15" s="443">
        <f t="shared" si="4"/>
        <v>0</v>
      </c>
      <c r="H15" s="443">
        <f t="shared" si="1"/>
        <v>1</v>
      </c>
      <c r="I15" s="441">
        <v>1.2606999999999999</v>
      </c>
      <c r="J15" s="441">
        <f t="shared" si="2"/>
        <v>-4.290000000000016E-2</v>
      </c>
      <c r="K15" s="441">
        <f t="shared" si="3"/>
        <v>1.0429000000000002</v>
      </c>
      <c r="L15" s="74"/>
    </row>
    <row r="16" spans="1:12" ht="18" customHeight="1">
      <c r="A16" s="74"/>
      <c r="B16" s="221" t="s">
        <v>425</v>
      </c>
      <c r="C16" s="1147"/>
      <c r="D16" s="441" t="s">
        <v>400</v>
      </c>
      <c r="E16" s="441" t="s">
        <v>370</v>
      </c>
      <c r="F16" s="441">
        <v>0.5</v>
      </c>
      <c r="G16" s="443">
        <f t="shared" si="4"/>
        <v>0</v>
      </c>
      <c r="H16" s="443">
        <f t="shared" si="1"/>
        <v>1</v>
      </c>
      <c r="I16" s="441">
        <v>1.2776000000000001</v>
      </c>
      <c r="J16" s="441">
        <f t="shared" si="2"/>
        <v>-2.6000000000000023E-2</v>
      </c>
      <c r="K16" s="441">
        <f t="shared" si="3"/>
        <v>1.026</v>
      </c>
      <c r="L16" s="74"/>
    </row>
    <row r="17" spans="1:12" ht="18" customHeight="1">
      <c r="A17" s="74"/>
      <c r="B17" s="221" t="s">
        <v>426</v>
      </c>
      <c r="C17" s="1147">
        <v>4</v>
      </c>
      <c r="D17" s="441" t="s">
        <v>404</v>
      </c>
      <c r="E17" s="441" t="s">
        <v>371</v>
      </c>
      <c r="F17" s="441">
        <v>0.5</v>
      </c>
      <c r="G17" s="443">
        <f t="shared" si="4"/>
        <v>0</v>
      </c>
      <c r="H17" s="443">
        <f t="shared" si="1"/>
        <v>1</v>
      </c>
      <c r="I17" s="441">
        <v>1.2707999999999999</v>
      </c>
      <c r="J17" s="441">
        <f t="shared" si="2"/>
        <v>-3.2800000000000162E-2</v>
      </c>
      <c r="K17" s="441">
        <f t="shared" si="3"/>
        <v>1.0328000000000002</v>
      </c>
      <c r="L17" s="74"/>
    </row>
    <row r="18" spans="1:12" ht="18" customHeight="1">
      <c r="A18" s="74"/>
      <c r="B18" s="221" t="s">
        <v>427</v>
      </c>
      <c r="C18" s="1147"/>
      <c r="D18" s="441" t="s">
        <v>405</v>
      </c>
      <c r="E18" s="441" t="s">
        <v>372</v>
      </c>
      <c r="F18" s="441">
        <v>1.25</v>
      </c>
      <c r="G18" s="443">
        <f t="shared" si="4"/>
        <v>0.75</v>
      </c>
      <c r="H18" s="443">
        <f t="shared" si="1"/>
        <v>0.25</v>
      </c>
      <c r="I18" s="441">
        <v>1.2639</v>
      </c>
      <c r="J18" s="441">
        <f t="shared" si="2"/>
        <v>-3.9700000000000069E-2</v>
      </c>
      <c r="K18" s="441">
        <f t="shared" si="3"/>
        <v>1.0397000000000001</v>
      </c>
      <c r="L18" s="74"/>
    </row>
    <row r="19" spans="1:12" ht="18" customHeight="1">
      <c r="A19" s="74"/>
      <c r="B19" s="221" t="s">
        <v>431</v>
      </c>
      <c r="C19" s="1147"/>
      <c r="D19" s="645" t="s">
        <v>406</v>
      </c>
      <c r="E19" s="645" t="s">
        <v>373</v>
      </c>
      <c r="F19" s="645">
        <v>2.75</v>
      </c>
      <c r="G19" s="646">
        <f t="shared" si="4"/>
        <v>2.25</v>
      </c>
      <c r="H19" s="443" t="s">
        <v>54</v>
      </c>
      <c r="I19" s="441">
        <v>1.3166</v>
      </c>
      <c r="J19" s="441">
        <f t="shared" si="2"/>
        <v>1.2999999999999901E-2</v>
      </c>
      <c r="K19" s="441">
        <f t="shared" si="3"/>
        <v>0.9870000000000001</v>
      </c>
      <c r="L19" s="74"/>
    </row>
    <row r="20" spans="1:12" ht="18" customHeight="1">
      <c r="A20" s="74"/>
      <c r="B20" s="221" t="s">
        <v>432</v>
      </c>
      <c r="C20" s="1147"/>
      <c r="D20" s="705" t="s">
        <v>407</v>
      </c>
      <c r="E20" s="705" t="s">
        <v>374</v>
      </c>
      <c r="F20" s="705">
        <v>4</v>
      </c>
      <c r="G20" s="706">
        <f>F20-$F$19</f>
        <v>1.25</v>
      </c>
      <c r="H20" s="443" t="s">
        <v>54</v>
      </c>
      <c r="I20" s="441">
        <v>1.3432999999999999</v>
      </c>
      <c r="J20" s="441">
        <f t="shared" si="2"/>
        <v>3.9699999999999847E-2</v>
      </c>
      <c r="K20" s="441">
        <f t="shared" si="3"/>
        <v>0.96030000000000015</v>
      </c>
      <c r="L20" s="74"/>
    </row>
    <row r="21" spans="1:12" ht="15" customHeight="1">
      <c r="A21" s="74"/>
      <c r="B21" s="221" t="s">
        <v>433</v>
      </c>
      <c r="C21" s="1147">
        <v>5</v>
      </c>
      <c r="D21" s="441" t="s">
        <v>408</v>
      </c>
      <c r="E21" s="441" t="s">
        <v>375</v>
      </c>
      <c r="F21" s="441">
        <v>4.75</v>
      </c>
      <c r="G21" s="443">
        <f>F21-$F$20</f>
        <v>0.75</v>
      </c>
      <c r="H21" s="443">
        <f t="shared" si="1"/>
        <v>0.25</v>
      </c>
      <c r="I21" s="441">
        <v>1.3612</v>
      </c>
      <c r="J21" s="441">
        <f t="shared" si="2"/>
        <v>5.7599999999999874E-2</v>
      </c>
      <c r="K21" s="441">
        <f t="shared" si="3"/>
        <v>0.94240000000000013</v>
      </c>
      <c r="L21" s="74"/>
    </row>
    <row r="22" spans="1:12" ht="15" customHeight="1">
      <c r="A22" s="74"/>
      <c r="B22" s="221" t="s">
        <v>434</v>
      </c>
      <c r="C22" s="1147"/>
      <c r="D22" s="441" t="s">
        <v>409</v>
      </c>
      <c r="E22" s="441" t="s">
        <v>376</v>
      </c>
      <c r="F22" s="441">
        <v>4.75</v>
      </c>
      <c r="G22" s="443">
        <f t="shared" ref="G22:G23" si="5">F22-$F$20</f>
        <v>0.75</v>
      </c>
      <c r="H22" s="443">
        <f t="shared" si="1"/>
        <v>0.25</v>
      </c>
      <c r="I22" s="441">
        <v>1.3482000000000001</v>
      </c>
      <c r="J22" s="441">
        <f t="shared" si="2"/>
        <v>4.4599999999999973E-2</v>
      </c>
      <c r="K22" s="441">
        <f t="shared" si="3"/>
        <v>0.95540000000000003</v>
      </c>
      <c r="L22" s="74"/>
    </row>
    <row r="23" spans="1:12" ht="15" customHeight="1">
      <c r="A23" s="74"/>
      <c r="B23" s="221" t="s">
        <v>435</v>
      </c>
      <c r="C23" s="1147"/>
      <c r="D23" s="645" t="s">
        <v>410</v>
      </c>
      <c r="E23" s="645" t="s">
        <v>377</v>
      </c>
      <c r="F23" s="645">
        <v>5.25</v>
      </c>
      <c r="G23" s="646">
        <f t="shared" si="5"/>
        <v>1.25</v>
      </c>
      <c r="H23" s="443" t="s">
        <v>54</v>
      </c>
      <c r="I23" s="441">
        <v>1.3580000000000001</v>
      </c>
      <c r="J23" s="441">
        <f t="shared" si="2"/>
        <v>5.4400000000000004E-2</v>
      </c>
      <c r="K23" s="441">
        <f t="shared" si="3"/>
        <v>0.9456</v>
      </c>
      <c r="L23" s="74"/>
    </row>
    <row r="24" spans="1:12" ht="15" customHeight="1">
      <c r="A24" s="74"/>
      <c r="B24" s="221" t="s">
        <v>436</v>
      </c>
      <c r="C24" s="1147"/>
      <c r="D24" s="441" t="s">
        <v>399</v>
      </c>
      <c r="E24" s="441" t="s">
        <v>378</v>
      </c>
      <c r="F24" s="441">
        <v>5.25</v>
      </c>
      <c r="G24" s="443">
        <f t="shared" ref="G24:G28" si="6">F24-$F$23</f>
        <v>0</v>
      </c>
      <c r="H24" s="443">
        <f t="shared" si="1"/>
        <v>1</v>
      </c>
      <c r="I24" s="441">
        <v>1.3507</v>
      </c>
      <c r="J24" s="441">
        <f t="shared" si="2"/>
        <v>4.709999999999992E-2</v>
      </c>
      <c r="K24" s="441">
        <f t="shared" si="3"/>
        <v>0.95290000000000008</v>
      </c>
      <c r="L24" s="74"/>
    </row>
    <row r="25" spans="1:12" ht="15" customHeight="1">
      <c r="A25" s="74"/>
      <c r="B25" s="221" t="s">
        <v>437</v>
      </c>
      <c r="C25" s="1147">
        <v>6</v>
      </c>
      <c r="D25" s="441" t="s">
        <v>411</v>
      </c>
      <c r="E25" s="441" t="s">
        <v>379</v>
      </c>
      <c r="F25" s="441">
        <v>5.25</v>
      </c>
      <c r="G25" s="443">
        <f t="shared" si="6"/>
        <v>0</v>
      </c>
      <c r="H25" s="443">
        <f t="shared" si="1"/>
        <v>1</v>
      </c>
      <c r="I25" s="441">
        <v>1.3564000000000001</v>
      </c>
      <c r="J25" s="441">
        <f t="shared" si="2"/>
        <v>5.2799999999999958E-2</v>
      </c>
      <c r="K25" s="441">
        <f t="shared" si="3"/>
        <v>0.94720000000000004</v>
      </c>
      <c r="L25" s="74"/>
    </row>
    <row r="26" spans="1:12" ht="15" customHeight="1">
      <c r="A26" s="74"/>
      <c r="B26" s="221" t="s">
        <v>438</v>
      </c>
      <c r="C26" s="1147"/>
      <c r="D26" s="441" t="s">
        <v>412</v>
      </c>
      <c r="E26" s="441" t="s">
        <v>380</v>
      </c>
      <c r="F26" s="441">
        <v>5.25</v>
      </c>
      <c r="G26" s="443">
        <f t="shared" si="6"/>
        <v>0</v>
      </c>
      <c r="H26" s="443">
        <f t="shared" si="1"/>
        <v>1</v>
      </c>
      <c r="I26" s="441">
        <v>1.3634999999999999</v>
      </c>
      <c r="J26" s="441">
        <f t="shared" si="2"/>
        <v>5.9899999999999842E-2</v>
      </c>
      <c r="K26" s="441">
        <f t="shared" si="3"/>
        <v>0.94010000000000016</v>
      </c>
      <c r="L26" s="74"/>
    </row>
    <row r="27" spans="1:12" ht="15" customHeight="1">
      <c r="A27" s="74"/>
      <c r="B27" s="221" t="s">
        <v>439</v>
      </c>
      <c r="C27" s="1147"/>
      <c r="D27" s="441" t="s">
        <v>413</v>
      </c>
      <c r="E27" s="441" t="s">
        <v>381</v>
      </c>
      <c r="F27" s="441">
        <v>4.75</v>
      </c>
      <c r="G27" s="443">
        <f t="shared" si="6"/>
        <v>-0.5</v>
      </c>
      <c r="H27" s="443">
        <f t="shared" si="1"/>
        <v>1.5</v>
      </c>
      <c r="I27" s="441">
        <v>1.3548</v>
      </c>
      <c r="J27" s="441">
        <f t="shared" si="2"/>
        <v>5.1199999999999912E-2</v>
      </c>
      <c r="K27" s="441">
        <f t="shared" si="3"/>
        <v>0.94880000000000009</v>
      </c>
      <c r="L27" s="74"/>
    </row>
    <row r="28" spans="1:12" ht="15" customHeight="1">
      <c r="A28" s="74"/>
      <c r="B28" s="221" t="s">
        <v>440</v>
      </c>
      <c r="C28" s="1147"/>
      <c r="D28" s="645" t="s">
        <v>398</v>
      </c>
      <c r="E28" s="645" t="s">
        <v>382</v>
      </c>
      <c r="F28" s="645">
        <v>4</v>
      </c>
      <c r="G28" s="646">
        <f t="shared" si="6"/>
        <v>-1.25</v>
      </c>
      <c r="H28" s="443" t="s">
        <v>54</v>
      </c>
      <c r="I28" s="441">
        <v>1.4056</v>
      </c>
      <c r="J28" s="441">
        <f t="shared" si="2"/>
        <v>0.10199999999999987</v>
      </c>
      <c r="K28" s="441">
        <f t="shared" si="3"/>
        <v>0.89800000000000013</v>
      </c>
      <c r="L28" s="74"/>
    </row>
    <row r="29" spans="1:12" ht="15" customHeight="1">
      <c r="A29" s="74"/>
      <c r="B29" s="221" t="s">
        <v>441</v>
      </c>
      <c r="C29" s="1147" t="s">
        <v>447</v>
      </c>
      <c r="D29" s="441" t="s">
        <v>414</v>
      </c>
      <c r="E29" s="441" t="s">
        <v>383</v>
      </c>
      <c r="F29" s="441">
        <v>3.25</v>
      </c>
      <c r="G29" s="443">
        <f>F29-$F$28</f>
        <v>-0.75</v>
      </c>
      <c r="H29" s="443">
        <f t="shared" si="1"/>
        <v>1.75</v>
      </c>
      <c r="I29" s="645">
        <v>1.4428000000000001</v>
      </c>
      <c r="J29" s="645">
        <f>I29-$I$4</f>
        <v>0.13919999999999999</v>
      </c>
      <c r="K29" s="441">
        <f t="shared" si="3"/>
        <v>0.86080000000000001</v>
      </c>
      <c r="L29" s="74"/>
    </row>
    <row r="30" spans="1:12" ht="15" customHeight="1">
      <c r="A30" s="74"/>
      <c r="B30" s="221" t="s">
        <v>442</v>
      </c>
      <c r="C30" s="1147"/>
      <c r="D30" s="645" t="s">
        <v>415</v>
      </c>
      <c r="E30" s="645" t="s">
        <v>385</v>
      </c>
      <c r="F30" s="645">
        <v>3</v>
      </c>
      <c r="G30" s="646">
        <f t="shared" ref="G30" si="7">F30-$F$28</f>
        <v>-1</v>
      </c>
      <c r="H30" s="443">
        <f t="shared" si="1"/>
        <v>2</v>
      </c>
      <c r="I30" s="441">
        <v>1.3707</v>
      </c>
      <c r="J30" s="441">
        <f>I30-$I$29</f>
        <v>-7.2100000000000053E-2</v>
      </c>
      <c r="K30" s="441">
        <f t="shared" si="3"/>
        <v>1.0721000000000001</v>
      </c>
      <c r="L30" s="74"/>
    </row>
    <row r="31" spans="1:12" ht="15" customHeight="1">
      <c r="A31" s="74"/>
      <c r="B31" s="221" t="s">
        <v>443</v>
      </c>
      <c r="C31" s="1147"/>
      <c r="D31" s="441" t="s">
        <v>416</v>
      </c>
      <c r="E31" s="441" t="s">
        <v>386</v>
      </c>
      <c r="F31" s="441">
        <v>3</v>
      </c>
      <c r="G31" s="443">
        <f>F31-$F$30</f>
        <v>0</v>
      </c>
      <c r="H31" s="443">
        <f>1-G31</f>
        <v>1</v>
      </c>
      <c r="I31" s="441">
        <v>1.3789</v>
      </c>
      <c r="J31" s="441">
        <f t="shared" ref="J31:J36" si="8">I31-$I$29</f>
        <v>-6.3900000000000068E-2</v>
      </c>
      <c r="K31" s="441">
        <f t="shared" si="3"/>
        <v>1.0639000000000001</v>
      </c>
      <c r="L31" s="74"/>
    </row>
    <row r="32" spans="1:12" ht="15" customHeight="1">
      <c r="A32" s="74"/>
      <c r="B32" s="221" t="s">
        <v>444</v>
      </c>
      <c r="C32" s="1147"/>
      <c r="D32" s="441" t="s">
        <v>397</v>
      </c>
      <c r="E32" s="441" t="s">
        <v>387</v>
      </c>
      <c r="F32" s="441">
        <v>2.5</v>
      </c>
      <c r="G32" s="443">
        <f t="shared" ref="G32:G36" si="9">F32-$F$30</f>
        <v>-0.5</v>
      </c>
      <c r="H32" s="443">
        <f t="shared" si="1"/>
        <v>1.5</v>
      </c>
      <c r="I32" s="441">
        <v>1.3978999999999999</v>
      </c>
      <c r="J32" s="441">
        <f t="shared" si="8"/>
        <v>-4.4900000000000162E-2</v>
      </c>
      <c r="K32" s="441">
        <f t="shared" si="3"/>
        <v>1.0449000000000002</v>
      </c>
      <c r="L32" s="74"/>
    </row>
    <row r="33" spans="1:12" ht="15" customHeight="1">
      <c r="A33" s="74"/>
      <c r="B33" s="221" t="s">
        <v>448</v>
      </c>
      <c r="C33" s="1147" t="s">
        <v>452</v>
      </c>
      <c r="D33" s="441" t="s">
        <v>453</v>
      </c>
      <c r="E33" s="441" t="s">
        <v>388</v>
      </c>
      <c r="F33" s="441">
        <v>2.5</v>
      </c>
      <c r="G33" s="443">
        <f t="shared" si="9"/>
        <v>-0.5</v>
      </c>
      <c r="H33" s="443">
        <f t="shared" si="1"/>
        <v>1.5</v>
      </c>
      <c r="I33" s="441">
        <v>1.3688</v>
      </c>
      <c r="J33" s="441">
        <f t="shared" si="8"/>
        <v>-7.4000000000000066E-2</v>
      </c>
      <c r="K33" s="441">
        <f t="shared" si="3"/>
        <v>1.0740000000000001</v>
      </c>
      <c r="L33" s="74"/>
    </row>
    <row r="34" spans="1:12" ht="15" customHeight="1">
      <c r="A34" s="74"/>
      <c r="B34" s="221" t="s">
        <v>449</v>
      </c>
      <c r="C34" s="1147"/>
      <c r="D34" s="441" t="s">
        <v>454</v>
      </c>
      <c r="E34" s="441" t="s">
        <v>457</v>
      </c>
      <c r="F34" s="441">
        <v>2.5</v>
      </c>
      <c r="G34" s="443">
        <f t="shared" si="9"/>
        <v>-0.5</v>
      </c>
      <c r="H34" s="443">
        <f t="shared" si="1"/>
        <v>1.5</v>
      </c>
      <c r="I34" s="441">
        <v>1.3836999999999999</v>
      </c>
      <c r="J34" s="441">
        <f t="shared" si="8"/>
        <v>-5.9100000000000152E-2</v>
      </c>
      <c r="K34" s="441">
        <f t="shared" si="3"/>
        <v>1.0591000000000002</v>
      </c>
      <c r="L34" s="74"/>
    </row>
    <row r="35" spans="1:12" ht="15" customHeight="1">
      <c r="A35" s="74"/>
      <c r="B35" s="221" t="s">
        <v>450</v>
      </c>
      <c r="C35" s="1147"/>
      <c r="D35" s="441" t="s">
        <v>455</v>
      </c>
      <c r="E35" s="441" t="s">
        <v>458</v>
      </c>
      <c r="F35" s="441"/>
      <c r="G35" s="443">
        <f t="shared" si="9"/>
        <v>-3</v>
      </c>
      <c r="H35" s="443">
        <f t="shared" si="1"/>
        <v>4</v>
      </c>
      <c r="I35" s="441"/>
      <c r="J35" s="441">
        <f t="shared" si="8"/>
        <v>-1.4428000000000001</v>
      </c>
      <c r="K35" s="441">
        <f t="shared" si="3"/>
        <v>2.4428000000000001</v>
      </c>
      <c r="L35" s="74"/>
    </row>
    <row r="36" spans="1:12" ht="15" customHeight="1">
      <c r="A36" s="74"/>
      <c r="B36" s="221" t="s">
        <v>451</v>
      </c>
      <c r="C36" s="1147"/>
      <c r="D36" s="441" t="s">
        <v>456</v>
      </c>
      <c r="E36" s="441" t="s">
        <v>459</v>
      </c>
      <c r="F36" s="441"/>
      <c r="G36" s="443">
        <f t="shared" si="9"/>
        <v>-3</v>
      </c>
      <c r="H36" s="443">
        <f t="shared" si="1"/>
        <v>4</v>
      </c>
      <c r="I36" s="441"/>
      <c r="J36" s="441">
        <f t="shared" si="8"/>
        <v>-1.4428000000000001</v>
      </c>
      <c r="K36" s="441">
        <f t="shared" si="3"/>
        <v>2.4428000000000001</v>
      </c>
      <c r="L36" s="74"/>
    </row>
    <row r="37" spans="1:12" ht="16.5" customHeight="1">
      <c r="A37" s="74"/>
      <c r="B37" s="1148" t="s">
        <v>446</v>
      </c>
      <c r="C37" s="1149"/>
      <c r="D37" s="1149"/>
      <c r="E37" s="1149"/>
      <c r="F37" s="1149"/>
      <c r="G37" s="1149"/>
      <c r="H37" s="1149"/>
      <c r="I37" s="1149"/>
      <c r="J37" s="1149"/>
      <c r="K37" s="1150"/>
      <c r="L37" s="74"/>
    </row>
    <row r="38" spans="1:12" ht="16.5" customHeight="1">
      <c r="A38" s="74"/>
      <c r="B38" s="1151" t="s">
        <v>579</v>
      </c>
      <c r="C38" s="1152"/>
      <c r="D38" s="1152"/>
      <c r="E38" s="1152"/>
      <c r="F38" s="1152"/>
      <c r="G38" s="1152"/>
      <c r="H38" s="1152"/>
      <c r="I38" s="1152"/>
      <c r="J38" s="1152"/>
      <c r="K38" s="1153"/>
      <c r="L38" s="74"/>
    </row>
    <row r="39" spans="1:12" ht="16.5" customHeight="1">
      <c r="A39" s="74"/>
      <c r="B39" s="1151" t="s">
        <v>461</v>
      </c>
      <c r="C39" s="1152"/>
      <c r="D39" s="1152"/>
      <c r="E39" s="1152"/>
      <c r="F39" s="1152"/>
      <c r="G39" s="1152"/>
      <c r="H39" s="1152"/>
      <c r="I39" s="1152"/>
      <c r="J39" s="1152"/>
      <c r="K39" s="1153"/>
      <c r="L39" s="74"/>
    </row>
    <row r="40" spans="1:12" ht="16.5" customHeight="1">
      <c r="A40" s="74"/>
      <c r="B40" s="1151" t="s">
        <v>31</v>
      </c>
      <c r="C40" s="1152"/>
      <c r="D40" s="1152"/>
      <c r="E40" s="1152"/>
      <c r="F40" s="1152"/>
      <c r="G40" s="1152"/>
      <c r="H40" s="1152"/>
      <c r="I40" s="1152"/>
      <c r="J40" s="1152"/>
      <c r="K40" s="1153"/>
      <c r="L40" s="74"/>
    </row>
    <row r="41" spans="1:12" ht="6" customHeight="1">
      <c r="A41" s="74"/>
      <c r="B41" s="74"/>
      <c r="C41" s="74"/>
      <c r="D41" s="74"/>
      <c r="E41" s="74"/>
      <c r="F41" s="74"/>
      <c r="G41" s="74"/>
      <c r="H41" s="74"/>
      <c r="I41" s="74"/>
      <c r="J41" s="74"/>
      <c r="K41" s="74"/>
      <c r="L41" s="74"/>
    </row>
    <row r="44" spans="1:12" ht="15" customHeight="1"/>
  </sheetData>
  <mergeCells count="15">
    <mergeCell ref="C5:C8"/>
    <mergeCell ref="C9:C12"/>
    <mergeCell ref="B2:E2"/>
    <mergeCell ref="F2:H2"/>
    <mergeCell ref="I2:K2"/>
    <mergeCell ref="C13:C16"/>
    <mergeCell ref="C17:C20"/>
    <mergeCell ref="C21:C24"/>
    <mergeCell ref="C25:C28"/>
    <mergeCell ref="C29:C32"/>
    <mergeCell ref="C33:C36"/>
    <mergeCell ref="B37:K37"/>
    <mergeCell ref="B38:K38"/>
    <mergeCell ref="B39:K39"/>
    <mergeCell ref="B40:K40"/>
  </mergeCells>
  <pageMargins left="0.7" right="0.7" top="0.75" bottom="0.75" header="0.3" footer="0.3"/>
  <pageSetup paperSize="5" orientation="portrait" r:id="rId1"/>
  <headerFooter>
    <oddHeader xml:space="preserve">&amp;LWTD Printing Products 
Quarterly Price Refresh Thresholds &amp;CNMSO Catalogue 
&amp;A
&amp;R&amp;"Calibri"&amp;12&amp;K000000 Unclassified | Non classifié&amp;1#_x000D_&amp;"Calibri"&amp;11&amp;K000000Quarter 12 
Quarterly Period: 01.01.22 - 03.31.22 
</oddHeader>
    <oddFooter>&amp;L
&amp;F&amp;C
 &amp;R&amp;P of &amp;N
&amp;A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43"/>
  <sheetViews>
    <sheetView showWhiteSpace="0" zoomScale="145" zoomScaleNormal="145" zoomScalePageLayoutView="115" workbookViewId="0">
      <selection activeCell="E11" sqref="E11:G11"/>
    </sheetView>
  </sheetViews>
  <sheetFormatPr defaultColWidth="11.28515625" defaultRowHeight="15"/>
  <cols>
    <col min="1" max="1" width="2.28515625" customWidth="1"/>
    <col min="2" max="2" width="8.28515625" customWidth="1"/>
    <col min="3" max="3" width="17.28515625" customWidth="1"/>
    <col min="4" max="4" width="8.28515625" customWidth="1"/>
    <col min="5" max="5" width="13" customWidth="1"/>
    <col min="6" max="6" width="13.85546875" customWidth="1"/>
    <col min="7" max="7" width="9.7109375" customWidth="1"/>
    <col min="8" max="8" width="9.28515625" customWidth="1"/>
    <col min="9" max="10" width="10.85546875" customWidth="1"/>
    <col min="11" max="11" width="35" customWidth="1"/>
    <col min="12" max="12" width="16.28515625" customWidth="1"/>
    <col min="13" max="13" width="13.5703125" customWidth="1"/>
  </cols>
  <sheetData>
    <row r="1" spans="1:15" ht="7.5" customHeight="1">
      <c r="A1" s="74"/>
      <c r="B1" s="74"/>
      <c r="C1" s="74"/>
      <c r="D1" s="74"/>
      <c r="E1" s="74"/>
      <c r="F1" s="74"/>
      <c r="G1" s="74"/>
      <c r="H1" s="74"/>
      <c r="I1" s="74"/>
      <c r="J1" s="74"/>
    </row>
    <row r="2" spans="1:15" ht="19.5" customHeight="1">
      <c r="A2" s="74"/>
      <c r="B2" s="1032" t="s">
        <v>62</v>
      </c>
      <c r="C2" s="1193"/>
      <c r="D2" s="1193"/>
      <c r="E2" s="1193"/>
      <c r="F2" s="1193"/>
      <c r="G2" s="1193"/>
      <c r="H2" s="1193"/>
      <c r="I2" s="74"/>
      <c r="J2" s="74"/>
      <c r="K2" s="724" t="s">
        <v>1103</v>
      </c>
      <c r="L2" s="1208" t="s">
        <v>602</v>
      </c>
      <c r="M2" s="1208"/>
      <c r="N2" s="1208"/>
      <c r="O2" s="725" t="s">
        <v>603</v>
      </c>
    </row>
    <row r="3" spans="1:15" ht="28.5" customHeight="1">
      <c r="A3" s="74"/>
      <c r="B3" s="1194" t="s">
        <v>1354</v>
      </c>
      <c r="C3" s="1195"/>
      <c r="D3" s="103">
        <v>1.4428000000000001</v>
      </c>
      <c r="E3" s="1194" t="s">
        <v>1352</v>
      </c>
      <c r="F3" s="1203"/>
      <c r="G3" s="1195"/>
      <c r="H3" s="58">
        <v>0.03</v>
      </c>
      <c r="I3" s="74"/>
      <c r="J3" s="74"/>
      <c r="K3" s="722" t="s">
        <v>751</v>
      </c>
    </row>
    <row r="4" spans="1:15" ht="22.5" customHeight="1">
      <c r="A4" s="74"/>
      <c r="B4" s="1196" t="s">
        <v>16</v>
      </c>
      <c r="C4" s="1197"/>
      <c r="D4" s="61">
        <v>400</v>
      </c>
      <c r="E4" s="1201" t="s">
        <v>49</v>
      </c>
      <c r="F4" s="1204"/>
      <c r="G4" s="1202"/>
      <c r="H4" s="58">
        <v>0.05</v>
      </c>
      <c r="I4" s="74"/>
      <c r="J4" s="74"/>
      <c r="K4" s="723" t="s">
        <v>752</v>
      </c>
    </row>
    <row r="5" spans="1:15" ht="37.5" customHeight="1">
      <c r="A5" s="74"/>
      <c r="B5" s="1194" t="s">
        <v>3</v>
      </c>
      <c r="C5" s="1195"/>
      <c r="D5" s="70">
        <v>0.75</v>
      </c>
      <c r="E5" s="1190" t="s">
        <v>2</v>
      </c>
      <c r="F5" s="1191"/>
      <c r="G5" s="1192"/>
      <c r="H5" s="58">
        <f>SUM(H3:H4)</f>
        <v>0.08</v>
      </c>
      <c r="I5" s="74"/>
      <c r="J5" s="74"/>
      <c r="K5" s="723" t="s">
        <v>753</v>
      </c>
    </row>
    <row r="6" spans="1:15" ht="28.5" customHeight="1">
      <c r="A6" s="74"/>
      <c r="B6" s="1205"/>
      <c r="C6" s="1206"/>
      <c r="D6" s="1207"/>
      <c r="E6" s="1190" t="s">
        <v>36</v>
      </c>
      <c r="F6" s="1191"/>
      <c r="G6" s="1192"/>
      <c r="H6" s="640">
        <v>6.6670000000000002E-3</v>
      </c>
      <c r="I6" s="74"/>
      <c r="J6" s="74"/>
      <c r="K6" s="723" t="s">
        <v>54</v>
      </c>
    </row>
    <row r="7" spans="1:15" ht="34.5" customHeight="1">
      <c r="A7" s="74"/>
      <c r="B7" s="1209" t="s">
        <v>33</v>
      </c>
      <c r="C7" s="1210"/>
      <c r="D7" s="1210"/>
      <c r="E7" s="1210"/>
      <c r="F7" s="1211"/>
      <c r="G7" s="60">
        <v>100</v>
      </c>
      <c r="H7" s="71" t="s">
        <v>34</v>
      </c>
      <c r="I7" s="74"/>
      <c r="J7" s="74"/>
    </row>
    <row r="8" spans="1:15" ht="25.5" customHeight="1">
      <c r="A8" s="74"/>
      <c r="B8" s="1201" t="s">
        <v>32</v>
      </c>
      <c r="C8" s="1204"/>
      <c r="D8" s="1204"/>
      <c r="E8" s="1204"/>
      <c r="F8" s="1202"/>
      <c r="G8" s="62">
        <v>0.1</v>
      </c>
      <c r="H8" s="71" t="s">
        <v>35</v>
      </c>
      <c r="I8" s="74"/>
      <c r="J8" s="74"/>
    </row>
    <row r="9" spans="1:15" ht="25.5" customHeight="1">
      <c r="A9" s="74"/>
      <c r="B9" s="1032" t="s">
        <v>62</v>
      </c>
      <c r="C9" s="1193"/>
      <c r="D9" s="1193"/>
      <c r="E9" s="1193"/>
      <c r="F9" s="1193"/>
      <c r="G9" s="1193"/>
      <c r="H9" s="1193"/>
      <c r="I9" s="74"/>
      <c r="J9" s="74"/>
    </row>
    <row r="10" spans="1:15" ht="20.25" customHeight="1">
      <c r="A10" s="74"/>
      <c r="B10" s="1194" t="s">
        <v>1354</v>
      </c>
      <c r="C10" s="1195"/>
      <c r="D10" s="104">
        <f>'19 QPR Variables '!D3</f>
        <v>1.4428000000000001</v>
      </c>
      <c r="E10" s="1190" t="s">
        <v>1355</v>
      </c>
      <c r="F10" s="1191"/>
      <c r="G10" s="1192"/>
      <c r="H10" s="67">
        <f>'19 QPR Variables '!H3</f>
        <v>0.03</v>
      </c>
      <c r="I10" s="74"/>
      <c r="J10" s="74"/>
      <c r="M10" s="1" t="s">
        <v>31</v>
      </c>
    </row>
    <row r="11" spans="1:15" ht="29.25" customHeight="1">
      <c r="A11" s="74"/>
      <c r="B11" s="1201" t="s">
        <v>16</v>
      </c>
      <c r="C11" s="1202"/>
      <c r="D11" s="61">
        <v>400</v>
      </c>
      <c r="E11" s="1190" t="s">
        <v>49</v>
      </c>
      <c r="F11" s="1191"/>
      <c r="G11" s="1192"/>
      <c r="H11" s="67">
        <f>'19 QPR Variables '!H4</f>
        <v>0.05</v>
      </c>
      <c r="I11" s="74"/>
      <c r="J11" s="74"/>
    </row>
    <row r="12" spans="1:15" ht="25.5" customHeight="1">
      <c r="A12" s="74"/>
      <c r="B12" s="1201" t="s">
        <v>3</v>
      </c>
      <c r="C12" s="1202"/>
      <c r="D12" s="83">
        <v>0.75</v>
      </c>
      <c r="E12" s="1190" t="s">
        <v>2</v>
      </c>
      <c r="F12" s="1191"/>
      <c r="G12" s="1192"/>
      <c r="H12" s="67">
        <f>'19 QPR Variables '!H5</f>
        <v>0.08</v>
      </c>
      <c r="I12" s="74"/>
      <c r="J12" s="74"/>
    </row>
    <row r="13" spans="1:15" ht="33" customHeight="1">
      <c r="A13" s="74"/>
      <c r="B13" s="96"/>
      <c r="C13" s="97"/>
      <c r="D13" s="98"/>
      <c r="E13" s="1190" t="s">
        <v>36</v>
      </c>
      <c r="F13" s="1191"/>
      <c r="G13" s="1192"/>
      <c r="H13" s="641">
        <f>'19 QPR Variables '!H6</f>
        <v>6.6670000000000002E-3</v>
      </c>
      <c r="I13" s="74"/>
      <c r="J13" s="74"/>
    </row>
    <row r="14" spans="1:15" ht="36" customHeight="1">
      <c r="A14" s="74"/>
      <c r="B14" s="1198" t="s">
        <v>33</v>
      </c>
      <c r="C14" s="1199"/>
      <c r="D14" s="1199"/>
      <c r="E14" s="1199"/>
      <c r="F14" s="1200"/>
      <c r="G14" s="60">
        <f>'19 QPR Variables '!G7</f>
        <v>100</v>
      </c>
      <c r="H14" s="71" t="s">
        <v>34</v>
      </c>
      <c r="I14" s="74"/>
      <c r="J14" s="74"/>
    </row>
    <row r="15" spans="1:15" ht="26.25">
      <c r="A15" s="74"/>
      <c r="B15" s="1190" t="s">
        <v>32</v>
      </c>
      <c r="C15" s="1191"/>
      <c r="D15" s="1191"/>
      <c r="E15" s="1191"/>
      <c r="F15" s="1192"/>
      <c r="G15" s="62">
        <f>'19 QPR Variables '!G8</f>
        <v>0.1</v>
      </c>
      <c r="H15" s="71" t="s">
        <v>35</v>
      </c>
      <c r="I15" s="74"/>
      <c r="J15" s="74"/>
    </row>
    <row r="16" spans="1:15" ht="6.75" customHeight="1"/>
    <row r="17" spans="1:10" ht="14.25" customHeight="1">
      <c r="A17" s="72"/>
      <c r="B17" s="1186" t="str">
        <f>'19 QPR Variables '!B3</f>
        <v>BOC FXUSDCAD 2025.03.03</v>
      </c>
      <c r="C17" s="1188" t="str">
        <f>'19 QPR Variables '!E3</f>
        <v>Bank of Canada (BOC) "V39078" Bank Rate 2025.06.02:</v>
      </c>
      <c r="D17" s="1188"/>
      <c r="E17" s="1188"/>
      <c r="F17" s="86">
        <f>'19 QPR Variables '!H3</f>
        <v>0.03</v>
      </c>
      <c r="G17" s="1185" t="s">
        <v>36</v>
      </c>
      <c r="H17" s="1184" t="s">
        <v>33</v>
      </c>
      <c r="I17" s="1184"/>
      <c r="J17" s="82"/>
    </row>
    <row r="18" spans="1:10" ht="24" customHeight="1">
      <c r="A18" s="72"/>
      <c r="B18" s="1187"/>
      <c r="C18" s="1188" t="s">
        <v>49</v>
      </c>
      <c r="D18" s="1188"/>
      <c r="E18" s="1188"/>
      <c r="F18" s="86">
        <f>'19 QPR Variables '!H4</f>
        <v>0.05</v>
      </c>
      <c r="G18" s="1185"/>
      <c r="H18" s="1184"/>
      <c r="I18" s="1184"/>
      <c r="J18" s="82"/>
    </row>
    <row r="19" spans="1:10">
      <c r="A19" s="72"/>
      <c r="B19" s="105">
        <f>'19 QPR Variables '!D3</f>
        <v>1.4428000000000001</v>
      </c>
      <c r="C19" s="1188" t="s">
        <v>2</v>
      </c>
      <c r="D19" s="1188"/>
      <c r="E19" s="1188"/>
      <c r="F19" s="86">
        <f>'19 QPR Variables '!H5</f>
        <v>0.08</v>
      </c>
      <c r="G19" s="642">
        <f>'19 QPR Variables '!H6</f>
        <v>6.6670000000000002E-3</v>
      </c>
      <c r="H19" s="87">
        <f>'19 QPR Variables '!G7</f>
        <v>100</v>
      </c>
      <c r="I19" s="88" t="s">
        <v>52</v>
      </c>
      <c r="J19" s="82"/>
    </row>
    <row r="20" spans="1:10" ht="9" customHeight="1">
      <c r="A20" s="72"/>
      <c r="B20" s="1189" t="s">
        <v>45</v>
      </c>
      <c r="C20" s="1189"/>
      <c r="D20" s="89" t="s">
        <v>44</v>
      </c>
      <c r="E20" s="90">
        <v>0.75</v>
      </c>
      <c r="F20" s="91" t="s">
        <v>43</v>
      </c>
      <c r="G20" s="90">
        <f>1-B_W_vs_Col</f>
        <v>0.25</v>
      </c>
      <c r="H20" s="95"/>
      <c r="I20" s="95"/>
      <c r="J20" s="82"/>
    </row>
    <row r="21" spans="1:10">
      <c r="A21" s="72"/>
      <c r="B21" s="1185" t="s">
        <v>16</v>
      </c>
      <c r="C21" s="1185"/>
      <c r="D21" s="1185"/>
      <c r="E21" s="92">
        <v>400</v>
      </c>
      <c r="F21" s="1182" t="s">
        <v>53</v>
      </c>
      <c r="G21" s="1183"/>
      <c r="H21" s="1183"/>
      <c r="I21" s="93">
        <f>'19 QPR Variables '!G15</f>
        <v>0.1</v>
      </c>
      <c r="J21" s="82"/>
    </row>
    <row r="22" spans="1:10">
      <c r="A22" s="72"/>
      <c r="B22" s="1180" t="s">
        <v>51</v>
      </c>
      <c r="C22" s="1181"/>
      <c r="D22" s="94">
        <v>1</v>
      </c>
      <c r="E22" s="95"/>
      <c r="F22" s="95"/>
      <c r="G22" s="95"/>
      <c r="H22" s="95"/>
      <c r="I22" s="95"/>
      <c r="J22" s="82"/>
    </row>
    <row r="23" spans="1:10">
      <c r="A23" s="72"/>
      <c r="B23" s="82"/>
      <c r="C23" s="82"/>
      <c r="D23" s="82"/>
      <c r="E23" s="82"/>
      <c r="F23" s="82"/>
      <c r="G23" s="82"/>
      <c r="H23" s="82"/>
      <c r="I23" s="82"/>
      <c r="J23" s="82"/>
    </row>
    <row r="27" spans="1:10" ht="26.25">
      <c r="A27" s="74"/>
      <c r="B27" s="74"/>
      <c r="C27" s="74"/>
      <c r="D27" s="74"/>
      <c r="E27" s="74"/>
      <c r="F27" s="74"/>
      <c r="G27" s="74"/>
      <c r="H27" s="74"/>
      <c r="I27" s="74"/>
      <c r="J27" s="74"/>
    </row>
    <row r="28" spans="1:10" ht="76.5">
      <c r="A28" s="74"/>
      <c r="B28" s="394" t="s">
        <v>62</v>
      </c>
      <c r="C28" s="395"/>
      <c r="D28" s="395"/>
      <c r="E28" s="395"/>
      <c r="F28" s="395"/>
      <c r="G28" s="395"/>
      <c r="H28" s="395"/>
      <c r="I28" s="74"/>
      <c r="J28" s="74"/>
    </row>
    <row r="29" spans="1:10" ht="26.25">
      <c r="A29" s="74"/>
      <c r="B29" s="1175" t="s">
        <v>67</v>
      </c>
      <c r="C29" s="1176"/>
      <c r="D29" s="409">
        <v>1.3036000000000001</v>
      </c>
      <c r="E29" s="1175" t="s">
        <v>1353</v>
      </c>
      <c r="F29" s="1177"/>
      <c r="G29" s="1176"/>
      <c r="H29" s="58">
        <v>0.03</v>
      </c>
      <c r="I29" s="74"/>
      <c r="J29" s="74"/>
    </row>
    <row r="30" spans="1:10" ht="26.25">
      <c r="A30" s="74"/>
      <c r="B30" s="1178" t="s">
        <v>16</v>
      </c>
      <c r="C30" s="1179"/>
      <c r="D30" s="411">
        <v>400</v>
      </c>
      <c r="E30" s="1164" t="s">
        <v>49</v>
      </c>
      <c r="F30" s="1172"/>
      <c r="G30" s="1165"/>
      <c r="H30" s="410">
        <v>0.05</v>
      </c>
      <c r="I30" s="74"/>
      <c r="J30" s="74"/>
    </row>
    <row r="31" spans="1:10" ht="26.25">
      <c r="A31" s="74"/>
      <c r="B31" s="1175" t="s">
        <v>3</v>
      </c>
      <c r="C31" s="1176"/>
      <c r="D31" s="412">
        <v>0.75</v>
      </c>
      <c r="E31" s="1158" t="s">
        <v>2</v>
      </c>
      <c r="F31" s="1159"/>
      <c r="G31" s="1160"/>
      <c r="H31" s="410">
        <f>SUM(H29:H30)</f>
        <v>0.08</v>
      </c>
      <c r="I31" s="74"/>
      <c r="J31" s="74"/>
    </row>
    <row r="32" spans="1:10" ht="26.25">
      <c r="A32" s="74"/>
      <c r="B32" s="1155"/>
      <c r="C32" s="1156"/>
      <c r="D32" s="1157"/>
      <c r="E32" s="1158" t="s">
        <v>36</v>
      </c>
      <c r="F32" s="1159"/>
      <c r="G32" s="1160"/>
      <c r="H32" s="643">
        <f>H6</f>
        <v>6.6670000000000002E-3</v>
      </c>
      <c r="I32" s="74"/>
      <c r="J32" s="74"/>
    </row>
    <row r="33" spans="1:10" ht="26.25">
      <c r="A33" s="74"/>
      <c r="B33" s="1169" t="s">
        <v>33</v>
      </c>
      <c r="C33" s="1170"/>
      <c r="D33" s="1170"/>
      <c r="E33" s="1170"/>
      <c r="F33" s="1171"/>
      <c r="G33" s="413">
        <v>100</v>
      </c>
      <c r="H33" s="414" t="s">
        <v>34</v>
      </c>
      <c r="I33" s="74"/>
      <c r="J33" s="74"/>
    </row>
    <row r="34" spans="1:10" ht="26.25">
      <c r="A34" s="74"/>
      <c r="B34" s="1164" t="s">
        <v>32</v>
      </c>
      <c r="C34" s="1172"/>
      <c r="D34" s="1172"/>
      <c r="E34" s="1172"/>
      <c r="F34" s="1165"/>
      <c r="G34" s="415">
        <v>0.1</v>
      </c>
      <c r="H34" s="414" t="s">
        <v>35</v>
      </c>
      <c r="I34" s="74"/>
      <c r="J34" s="74"/>
    </row>
    <row r="35" spans="1:10" ht="26.25">
      <c r="A35" s="74"/>
      <c r="B35" s="1173" t="s">
        <v>62</v>
      </c>
      <c r="C35" s="1174"/>
      <c r="D35" s="1174"/>
      <c r="E35" s="1174"/>
      <c r="F35" s="1174"/>
      <c r="G35" s="1174"/>
      <c r="H35" s="1174"/>
      <c r="I35" s="74"/>
      <c r="J35" s="74"/>
    </row>
    <row r="36" spans="1:10" ht="26.25">
      <c r="A36" s="74"/>
      <c r="B36" s="1175" t="s">
        <v>67</v>
      </c>
      <c r="C36" s="1176"/>
      <c r="D36" s="416">
        <f>'19 QPR Variables '!D29</f>
        <v>1.3036000000000001</v>
      </c>
      <c r="E36" s="1158" t="s">
        <v>1055</v>
      </c>
      <c r="F36" s="1159"/>
      <c r="G36" s="1160"/>
      <c r="H36" s="417">
        <f>'19 QPR Variables '!H29</f>
        <v>0.03</v>
      </c>
      <c r="I36" s="74"/>
      <c r="J36" s="74"/>
    </row>
    <row r="37" spans="1:10" ht="26.25">
      <c r="A37" s="74"/>
      <c r="B37" s="1164" t="s">
        <v>16</v>
      </c>
      <c r="C37" s="1165"/>
      <c r="D37" s="411">
        <v>400</v>
      </c>
      <c r="E37" s="1158" t="s">
        <v>49</v>
      </c>
      <c r="F37" s="1159"/>
      <c r="G37" s="1160"/>
      <c r="H37" s="417">
        <f>'19 QPR Variables '!H30</f>
        <v>0.05</v>
      </c>
      <c r="I37" s="74"/>
      <c r="J37" s="74"/>
    </row>
    <row r="38" spans="1:10" ht="26.25">
      <c r="A38" s="74"/>
      <c r="B38" s="1164" t="s">
        <v>3</v>
      </c>
      <c r="C38" s="1165"/>
      <c r="D38" s="418">
        <v>0.75</v>
      </c>
      <c r="E38" s="1158" t="s">
        <v>2</v>
      </c>
      <c r="F38" s="1159"/>
      <c r="G38" s="1160"/>
      <c r="H38" s="417">
        <f>'19 QPR Variables '!H31</f>
        <v>0.08</v>
      </c>
      <c r="I38" s="74"/>
      <c r="J38" s="74"/>
    </row>
    <row r="39" spans="1:10" ht="26.25">
      <c r="A39" s="74"/>
      <c r="B39" s="96"/>
      <c r="C39" s="97"/>
      <c r="D39" s="98"/>
      <c r="E39" s="1158" t="s">
        <v>36</v>
      </c>
      <c r="F39" s="1159"/>
      <c r="G39" s="1160"/>
      <c r="H39" s="644">
        <f>'19 QPR Variables '!H6</f>
        <v>6.6670000000000002E-3</v>
      </c>
      <c r="I39" s="74"/>
      <c r="J39" s="74"/>
    </row>
    <row r="40" spans="1:10" ht="26.25">
      <c r="A40" s="74"/>
      <c r="B40" s="1166" t="s">
        <v>33</v>
      </c>
      <c r="C40" s="1167"/>
      <c r="D40" s="1167"/>
      <c r="E40" s="1167"/>
      <c r="F40" s="1168"/>
      <c r="G40" s="413">
        <f>'19 QPR Variables '!G33</f>
        <v>100</v>
      </c>
      <c r="H40" s="414" t="s">
        <v>34</v>
      </c>
      <c r="I40" s="74"/>
      <c r="J40" s="74"/>
    </row>
    <row r="41" spans="1:10" ht="26.25">
      <c r="A41" s="74"/>
      <c r="B41" s="1158" t="s">
        <v>32</v>
      </c>
      <c r="C41" s="1159"/>
      <c r="D41" s="1159"/>
      <c r="E41" s="1159"/>
      <c r="F41" s="1160"/>
      <c r="G41" s="415">
        <f>'19 QPR Variables '!G34</f>
        <v>0.1</v>
      </c>
      <c r="H41" s="414" t="s">
        <v>35</v>
      </c>
      <c r="I41" s="74"/>
      <c r="J41" s="74"/>
    </row>
    <row r="42" spans="1:10" ht="26.25">
      <c r="A42" s="74"/>
      <c r="B42" s="1161"/>
      <c r="C42" s="1162"/>
      <c r="D42" s="1162"/>
      <c r="E42" s="1162"/>
      <c r="F42" s="1162"/>
      <c r="G42" s="1162"/>
      <c r="H42" s="1163"/>
      <c r="I42" s="74"/>
      <c r="J42" s="74"/>
    </row>
    <row r="43" spans="1:10" ht="26.25">
      <c r="A43" s="74"/>
      <c r="B43" s="74"/>
      <c r="C43" s="74"/>
      <c r="D43" s="74"/>
      <c r="E43" s="74"/>
      <c r="F43" s="74"/>
      <c r="G43" s="74"/>
      <c r="H43" s="74"/>
      <c r="I43" s="74"/>
      <c r="J43" s="74"/>
    </row>
  </sheetData>
  <mergeCells count="53">
    <mergeCell ref="L2:N2"/>
    <mergeCell ref="B8:F8"/>
    <mergeCell ref="E11:G11"/>
    <mergeCell ref="E12:G12"/>
    <mergeCell ref="E10:G10"/>
    <mergeCell ref="B7:F7"/>
    <mergeCell ref="E13:G13"/>
    <mergeCell ref="B2:H2"/>
    <mergeCell ref="B3:C3"/>
    <mergeCell ref="B9:H9"/>
    <mergeCell ref="B15:F15"/>
    <mergeCell ref="B4:C4"/>
    <mergeCell ref="B14:F14"/>
    <mergeCell ref="B11:C11"/>
    <mergeCell ref="B12:C12"/>
    <mergeCell ref="B10:C10"/>
    <mergeCell ref="E3:G3"/>
    <mergeCell ref="E4:G4"/>
    <mergeCell ref="E5:G5"/>
    <mergeCell ref="B5:C5"/>
    <mergeCell ref="B6:D6"/>
    <mergeCell ref="E6:G6"/>
    <mergeCell ref="B22:C22"/>
    <mergeCell ref="F21:H21"/>
    <mergeCell ref="H17:I18"/>
    <mergeCell ref="B21:D21"/>
    <mergeCell ref="G17:G18"/>
    <mergeCell ref="B17:B18"/>
    <mergeCell ref="C18:E18"/>
    <mergeCell ref="C19:E19"/>
    <mergeCell ref="B20:C20"/>
    <mergeCell ref="C17:E17"/>
    <mergeCell ref="B29:C29"/>
    <mergeCell ref="E29:G29"/>
    <mergeCell ref="B30:C30"/>
    <mergeCell ref="E30:G30"/>
    <mergeCell ref="B31:C31"/>
    <mergeCell ref="E31:G31"/>
    <mergeCell ref="B32:D32"/>
    <mergeCell ref="E32:G32"/>
    <mergeCell ref="B41:F41"/>
    <mergeCell ref="B42:H42"/>
    <mergeCell ref="B37:C37"/>
    <mergeCell ref="E37:G37"/>
    <mergeCell ref="B38:C38"/>
    <mergeCell ref="E38:G38"/>
    <mergeCell ref="E39:G39"/>
    <mergeCell ref="B40:F40"/>
    <mergeCell ref="B33:F33"/>
    <mergeCell ref="B34:F34"/>
    <mergeCell ref="B35:H35"/>
    <mergeCell ref="B36:C36"/>
    <mergeCell ref="E36:G36"/>
  </mergeCells>
  <phoneticPr fontId="52" type="noConversion"/>
  <conditionalFormatting sqref="D4">
    <cfRule type="cellIs" dxfId="49" priority="376" operator="equal">
      <formula>Dev_PL5</formula>
    </cfRule>
    <cfRule type="cellIs" dxfId="48" priority="377" operator="equal">
      <formula>Dev_PL4</formula>
    </cfRule>
    <cfRule type="cellIs" dxfId="47" priority="378" operator="equal">
      <formula>Dev_PL3</formula>
    </cfRule>
    <cfRule type="cellIs" dxfId="46" priority="379" operator="equal">
      <formula>qweqweqw</formula>
    </cfRule>
    <cfRule type="cellIs" dxfId="45" priority="380" operator="equal">
      <formula>Dev_PL1</formula>
    </cfRule>
  </conditionalFormatting>
  <conditionalFormatting sqref="D11">
    <cfRule type="cellIs" dxfId="44" priority="371" operator="equal">
      <formula>Dev_PL5</formula>
    </cfRule>
    <cfRule type="cellIs" dxfId="43" priority="372" operator="equal">
      <formula>Dev_PL4</formula>
    </cfRule>
    <cfRule type="cellIs" dxfId="42" priority="373" operator="equal">
      <formula>Dev_PL3</formula>
    </cfRule>
    <cfRule type="cellIs" dxfId="41" priority="374" operator="equal">
      <formula>qweqweqw</formula>
    </cfRule>
    <cfRule type="cellIs" dxfId="40" priority="375" operator="equal">
      <formula>Dev_PL1</formula>
    </cfRule>
  </conditionalFormatting>
  <conditionalFormatting sqref="D30">
    <cfRule type="cellIs" dxfId="39" priority="6" operator="equal">
      <formula>Dev_PL5</formula>
    </cfRule>
    <cfRule type="cellIs" dxfId="38" priority="7" operator="equal">
      <formula>Dev_PL4</formula>
    </cfRule>
    <cfRule type="cellIs" dxfId="37" priority="8" operator="equal">
      <formula>Dev_PL3</formula>
    </cfRule>
    <cfRule type="cellIs" dxfId="36" priority="9" operator="equal">
      <formula>qweqweqw</formula>
    </cfRule>
    <cfRule type="cellIs" dxfId="35" priority="10" operator="equal">
      <formula>Dev_PL1</formula>
    </cfRule>
  </conditionalFormatting>
  <conditionalFormatting sqref="D37">
    <cfRule type="cellIs" dxfId="34" priority="1" operator="equal">
      <formula>Dev_PL5</formula>
    </cfRule>
    <cfRule type="cellIs" dxfId="33" priority="2" operator="equal">
      <formula>Dev_PL4</formula>
    </cfRule>
    <cfRule type="cellIs" dxfId="32" priority="3" operator="equal">
      <formula>Dev_PL3</formula>
    </cfRule>
    <cfRule type="cellIs" dxfId="31" priority="4" operator="equal">
      <formula>qweqweqw</formula>
    </cfRule>
    <cfRule type="cellIs" dxfId="30" priority="5" operator="equal">
      <formula>Dev_PL1</formula>
    </cfRule>
  </conditionalFormatting>
  <conditionalFormatting sqref="E21">
    <cfRule type="cellIs" dxfId="29" priority="11" operator="equal">
      <formula>Dev_PL5</formula>
    </cfRule>
    <cfRule type="cellIs" dxfId="28" priority="12" operator="equal">
      <formula>Dev_PL4</formula>
    </cfRule>
    <cfRule type="cellIs" dxfId="27" priority="13" operator="equal">
      <formula>Dev_PL3</formula>
    </cfRule>
    <cfRule type="cellIs" dxfId="26" priority="14" operator="equal">
      <formula>qweqweqw</formula>
    </cfRule>
    <cfRule type="cellIs" dxfId="25" priority="15" operator="equal">
      <formula>Dev_PL1</formula>
    </cfRule>
  </conditionalFormatting>
  <pageMargins left="0.75000000000000011" right="0.75000000000000011" top="1" bottom="1" header="0.5" footer="0.5"/>
  <pageSetup orientation="portrait" horizontalDpi="4294967292" verticalDpi="4294967292" r:id="rId1"/>
  <headerFooter>
    <oddHeader>&amp;L&amp;"Calibri,Regular"&amp;K000000WTD-Print
Quarterly Price Refresh Variable &amp;C&amp;"Calibri,Regular"&amp;K000000Shared Services Canada Evaluation Team 
&amp;A&amp;R&amp;"Calibri"&amp;12&amp;K000000 Unclassified | Non classifié&amp;1#_x000D_&amp;"Calibri"&amp;11&amp;K000000&amp;"Calibri,Regular"&amp;K000000&amp;P of &amp;N</oddHeader>
    <oddFooter>&amp;L&amp;"Calibri,Regular"&amp;K000000&amp;F&amp;C&amp;"Calibri,Regular"&amp;K000000 &amp;R&amp;"Calibri,Regular"&amp;K000000&amp;A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23"/>
  <sheetViews>
    <sheetView showGridLines="0" workbookViewId="0">
      <selection activeCell="O16" sqref="O16"/>
    </sheetView>
  </sheetViews>
  <sheetFormatPr defaultColWidth="8.85546875" defaultRowHeight="15"/>
  <cols>
    <col min="1" max="1" width="11.85546875" customWidth="1"/>
  </cols>
  <sheetData>
    <row r="1" spans="1:10" ht="15.75">
      <c r="B1" s="25">
        <v>300</v>
      </c>
      <c r="C1" s="25">
        <v>250</v>
      </c>
      <c r="D1" s="25">
        <v>75</v>
      </c>
      <c r="E1" s="25">
        <v>55</v>
      </c>
      <c r="G1" s="1"/>
      <c r="H1" s="1"/>
      <c r="I1" s="1"/>
    </row>
    <row r="2" spans="1:10" ht="15.75" thickBot="1">
      <c r="G2" s="1"/>
      <c r="H2" s="1"/>
      <c r="I2" s="1"/>
    </row>
    <row r="3" spans="1:10" ht="15.75" thickBot="1">
      <c r="C3" s="39" t="s">
        <v>25</v>
      </c>
      <c r="D3" s="40"/>
      <c r="E3" s="40"/>
      <c r="F3" s="41"/>
      <c r="G3" s="1"/>
      <c r="H3" s="1"/>
      <c r="I3" s="1"/>
    </row>
    <row r="4" spans="1:10" ht="45" customHeight="1" thickBot="1">
      <c r="A4" s="12" t="s">
        <v>0</v>
      </c>
      <c r="B4" s="28" t="s">
        <v>22</v>
      </c>
      <c r="C4" s="29" t="s">
        <v>17</v>
      </c>
      <c r="D4" s="30" t="s">
        <v>18</v>
      </c>
      <c r="E4" s="30" t="s">
        <v>19</v>
      </c>
      <c r="F4" s="31" t="s">
        <v>20</v>
      </c>
      <c r="G4" s="28" t="s">
        <v>21</v>
      </c>
      <c r="H4" s="32" t="s">
        <v>5</v>
      </c>
      <c r="I4" s="33" t="s">
        <v>6</v>
      </c>
      <c r="J4" s="18" t="s">
        <v>7</v>
      </c>
    </row>
    <row r="5" spans="1:10" ht="16.5" thickBot="1">
      <c r="A5" s="34" t="s">
        <v>1</v>
      </c>
      <c r="B5" s="26">
        <v>6400</v>
      </c>
      <c r="C5" s="27"/>
      <c r="D5" s="27"/>
      <c r="E5" s="27"/>
      <c r="F5" s="27"/>
      <c r="G5" s="24">
        <f>SUM(B5:F5)</f>
        <v>6400</v>
      </c>
      <c r="H5" s="2">
        <v>7.1500000000000001E-3</v>
      </c>
      <c r="I5" s="2">
        <v>4.6219999999999997E-2</v>
      </c>
      <c r="J5" s="4">
        <v>14820.400000000001</v>
      </c>
    </row>
    <row r="6" spans="1:10">
      <c r="G6" s="1"/>
      <c r="H6" s="1"/>
      <c r="I6" s="1"/>
    </row>
    <row r="7" spans="1:10" ht="15.75" thickBot="1">
      <c r="G7" s="1"/>
      <c r="H7" s="1"/>
      <c r="I7" s="37" t="s">
        <v>23</v>
      </c>
    </row>
    <row r="8" spans="1:10" ht="21.75" thickBot="1">
      <c r="B8" s="39" t="s">
        <v>24</v>
      </c>
      <c r="C8" s="40"/>
      <c r="D8" s="41"/>
      <c r="E8" s="42" t="s">
        <v>15</v>
      </c>
      <c r="F8" s="5"/>
      <c r="G8" s="6"/>
      <c r="H8" s="35"/>
      <c r="I8" s="1"/>
    </row>
    <row r="9" spans="1:10" ht="21.75" thickBot="1">
      <c r="A9" s="20"/>
      <c r="B9" s="9" t="s">
        <v>13</v>
      </c>
      <c r="C9" s="10"/>
      <c r="D9" s="16"/>
      <c r="E9" s="7" t="s">
        <v>9</v>
      </c>
      <c r="F9" s="8"/>
      <c r="G9" s="8"/>
      <c r="H9" s="36"/>
      <c r="I9" s="1"/>
    </row>
    <row r="10" spans="1:10" ht="45.75" thickBot="1">
      <c r="A10" s="21" t="s">
        <v>0</v>
      </c>
      <c r="B10" s="13" t="s">
        <v>14</v>
      </c>
      <c r="C10" s="14" t="s">
        <v>5</v>
      </c>
      <c r="D10" s="15" t="s">
        <v>6</v>
      </c>
      <c r="E10" s="13" t="s">
        <v>12</v>
      </c>
      <c r="F10" s="14" t="s">
        <v>10</v>
      </c>
      <c r="G10" s="17" t="s">
        <v>11</v>
      </c>
      <c r="H10" s="18" t="s">
        <v>7</v>
      </c>
      <c r="I10" s="1"/>
    </row>
    <row r="11" spans="1:10" ht="16.5" thickBot="1">
      <c r="A11" s="22" t="s">
        <v>1</v>
      </c>
      <c r="B11" s="11"/>
      <c r="C11" s="11"/>
      <c r="D11" s="11"/>
      <c r="E11" s="3">
        <v>6400</v>
      </c>
      <c r="F11" s="23">
        <v>7.1500000000000001E-3</v>
      </c>
      <c r="G11" s="23">
        <v>4.6219999999999997E-2</v>
      </c>
      <c r="H11" s="4">
        <v>14820.400000000001</v>
      </c>
      <c r="I11" s="1"/>
    </row>
    <row r="13" spans="1:10" ht="15.75" thickBot="1"/>
    <row r="14" spans="1:10" ht="15.75" thickBot="1">
      <c r="G14" s="43" t="s">
        <v>27</v>
      </c>
    </row>
    <row r="15" spans="1:10" ht="15.75" thickBot="1">
      <c r="C15" s="39" t="s">
        <v>26</v>
      </c>
      <c r="D15" s="40"/>
      <c r="E15" s="40"/>
      <c r="F15" s="41"/>
      <c r="G15" s="44" t="s">
        <v>28</v>
      </c>
      <c r="H15" s="1"/>
      <c r="I15" s="1"/>
    </row>
    <row r="16" spans="1:10" ht="45" customHeight="1" thickBot="1">
      <c r="A16" s="12" t="s">
        <v>0</v>
      </c>
      <c r="B16" s="28" t="s">
        <v>22</v>
      </c>
      <c r="C16" s="29" t="s">
        <v>17</v>
      </c>
      <c r="D16" s="30" t="s">
        <v>18</v>
      </c>
      <c r="E16" s="30" t="s">
        <v>19</v>
      </c>
      <c r="F16" s="31" t="s">
        <v>20</v>
      </c>
      <c r="G16" s="28" t="s">
        <v>21</v>
      </c>
      <c r="H16" s="32" t="s">
        <v>5</v>
      </c>
      <c r="I16" s="33" t="s">
        <v>6</v>
      </c>
      <c r="J16" s="18" t="s">
        <v>7</v>
      </c>
    </row>
    <row r="17" spans="1:10" ht="16.5" thickBot="1">
      <c r="A17" s="34" t="s">
        <v>1</v>
      </c>
      <c r="B17" s="26">
        <v>6400</v>
      </c>
      <c r="C17" s="27">
        <v>200</v>
      </c>
      <c r="D17" s="27">
        <v>250</v>
      </c>
      <c r="E17" s="27">
        <v>150</v>
      </c>
      <c r="F17" s="27">
        <v>50</v>
      </c>
      <c r="G17" s="24">
        <v>7050</v>
      </c>
      <c r="H17" s="2">
        <v>7.1500000000000001E-3</v>
      </c>
      <c r="I17" s="2">
        <v>4.6219999999999997E-2</v>
      </c>
      <c r="J17" s="4">
        <v>15170.400000000001</v>
      </c>
    </row>
    <row r="18" spans="1:10" ht="20.25" customHeight="1">
      <c r="G18" s="1"/>
      <c r="H18" s="1"/>
      <c r="I18" s="38" t="s">
        <v>29</v>
      </c>
    </row>
    <row r="19" spans="1:10" ht="15.75" thickBot="1">
      <c r="G19" s="1"/>
      <c r="H19" s="1"/>
      <c r="I19" s="38" t="s">
        <v>30</v>
      </c>
    </row>
    <row r="20" spans="1:10" ht="21.75" thickBot="1">
      <c r="B20" s="39" t="s">
        <v>24</v>
      </c>
      <c r="C20" s="40"/>
      <c r="D20" s="41"/>
      <c r="E20" s="42" t="s">
        <v>15</v>
      </c>
      <c r="F20" s="5"/>
      <c r="G20" s="6"/>
      <c r="H20" s="35"/>
      <c r="I20" s="1"/>
    </row>
    <row r="21" spans="1:10" ht="21.75" thickBot="1">
      <c r="A21" s="20"/>
      <c r="B21" s="9" t="s">
        <v>13</v>
      </c>
      <c r="C21" s="10"/>
      <c r="D21" s="16"/>
      <c r="E21" s="7" t="s">
        <v>9</v>
      </c>
      <c r="F21" s="8"/>
      <c r="G21" s="8"/>
      <c r="H21" s="36"/>
      <c r="I21" s="1"/>
    </row>
    <row r="22" spans="1:10" ht="45.75" thickBot="1">
      <c r="A22" s="21" t="s">
        <v>0</v>
      </c>
      <c r="B22" s="13" t="s">
        <v>14</v>
      </c>
      <c r="C22" s="14" t="s">
        <v>5</v>
      </c>
      <c r="D22" s="15" t="s">
        <v>6</v>
      </c>
      <c r="E22" s="13" t="s">
        <v>12</v>
      </c>
      <c r="F22" s="14" t="s">
        <v>10</v>
      </c>
      <c r="G22" s="17" t="s">
        <v>11</v>
      </c>
      <c r="H22" s="18" t="s">
        <v>7</v>
      </c>
      <c r="I22" s="1"/>
    </row>
    <row r="23" spans="1:10" ht="16.5" thickBot="1">
      <c r="A23" s="22" t="s">
        <v>1</v>
      </c>
      <c r="B23" s="11"/>
      <c r="C23" s="11"/>
      <c r="D23" s="11"/>
      <c r="E23" s="3">
        <v>7050</v>
      </c>
      <c r="F23" s="23">
        <v>7.1500000000000001E-3</v>
      </c>
      <c r="G23" s="23">
        <v>4.6219999999999997E-2</v>
      </c>
      <c r="H23" s="4">
        <v>15470.400000000001</v>
      </c>
      <c r="I23" s="1"/>
    </row>
  </sheetData>
  <conditionalFormatting sqref="A11:H11">
    <cfRule type="cellIs" dxfId="24" priority="101" operator="equal">
      <formula>Dev_PL5</formula>
    </cfRule>
    <cfRule type="cellIs" dxfId="23" priority="102" operator="equal">
      <formula>Dev_PL4</formula>
    </cfRule>
    <cfRule type="cellIs" dxfId="22" priority="103" operator="equal">
      <formula>Dev_PL3</formula>
    </cfRule>
    <cfRule type="cellIs" dxfId="21" priority="104" operator="equal">
      <formula>qweqweqw</formula>
    </cfRule>
    <cfRule type="cellIs" dxfId="20" priority="105" operator="equal">
      <formula>Dev_PL1</formula>
    </cfRule>
  </conditionalFormatting>
  <conditionalFormatting sqref="A23:H23">
    <cfRule type="cellIs" dxfId="19" priority="1" operator="equal">
      <formula>Dev_PL5</formula>
    </cfRule>
    <cfRule type="cellIs" dxfId="18" priority="2" operator="equal">
      <formula>Dev_PL4</formula>
    </cfRule>
    <cfRule type="cellIs" dxfId="17" priority="3" operator="equal">
      <formula>Dev_PL3</formula>
    </cfRule>
    <cfRule type="cellIs" dxfId="16" priority="4" operator="equal">
      <formula>qweqweqw</formula>
    </cfRule>
    <cfRule type="cellIs" dxfId="15" priority="5" operator="equal">
      <formula>Dev_PL1</formula>
    </cfRule>
  </conditionalFormatting>
  <conditionalFormatting sqref="A5:J5">
    <cfRule type="cellIs" dxfId="14" priority="111" operator="equal">
      <formula>Dev_PL5</formula>
    </cfRule>
    <cfRule type="cellIs" dxfId="13" priority="112" operator="equal">
      <formula>Dev_PL4</formula>
    </cfRule>
    <cfRule type="cellIs" dxfId="12" priority="113" operator="equal">
      <formula>Dev_PL3</formula>
    </cfRule>
    <cfRule type="cellIs" dxfId="11" priority="114" operator="equal">
      <formula>qweqweqw</formula>
    </cfRule>
    <cfRule type="cellIs" dxfId="10" priority="115" operator="equal">
      <formula>Dev_PL1</formula>
    </cfRule>
  </conditionalFormatting>
  <conditionalFormatting sqref="A17:J17">
    <cfRule type="cellIs" dxfId="9" priority="6" operator="equal">
      <formula>Dev_PL5</formula>
    </cfRule>
    <cfRule type="cellIs" dxfId="8" priority="7" operator="equal">
      <formula>Dev_PL4</formula>
    </cfRule>
    <cfRule type="cellIs" dxfId="7" priority="8" operator="equal">
      <formula>Dev_PL3</formula>
    </cfRule>
    <cfRule type="cellIs" dxfId="6" priority="9" operator="equal">
      <formula>qweqweqw</formula>
    </cfRule>
    <cfRule type="cellIs" dxfId="5" priority="10" operator="equal">
      <formula>Dev_PL1</formula>
    </cfRule>
  </conditionalFormatting>
  <conditionalFormatting sqref="B1:E1">
    <cfRule type="cellIs" dxfId="4" priority="216" operator="equal">
      <formula>Dev_PL5</formula>
    </cfRule>
    <cfRule type="cellIs" dxfId="3" priority="217" operator="equal">
      <formula>Dev_PL4</formula>
    </cfRule>
    <cfRule type="cellIs" dxfId="2" priority="218" operator="equal">
      <formula>Dev_PL3</formula>
    </cfRule>
    <cfRule type="cellIs" dxfId="1" priority="219" operator="equal">
      <formula>qweqweqw</formula>
    </cfRule>
    <cfRule type="cellIs" dxfId="0" priority="220" operator="equal">
      <formula>Dev_PL1</formula>
    </cfRule>
  </conditionalFormatting>
  <pageMargins left="0.7" right="0.7" top="0.75" bottom="0.75" header="0.3" footer="0.3"/>
  <headerFooter>
    <oddHeader>&amp;R&amp;"Calibri"&amp;12&amp;K000000 Unclassified | Non classifié&amp;1#_x000D_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0"/>
  <sheetViews>
    <sheetView showGridLines="0" showZeros="0" view="pageLayout" zoomScale="70" zoomScaleNormal="85" zoomScalePageLayoutView="70" workbookViewId="0">
      <selection activeCell="J9" sqref="J9"/>
    </sheetView>
  </sheetViews>
  <sheetFormatPr defaultColWidth="8.85546875" defaultRowHeight="15"/>
  <cols>
    <col min="1" max="1" width="23" style="271" customWidth="1"/>
    <col min="2" max="2" width="11.140625" customWidth="1"/>
    <col min="3" max="3" width="14.28515625" customWidth="1"/>
    <col min="4" max="4" width="14.140625" customWidth="1"/>
    <col min="5" max="6" width="12.7109375" customWidth="1"/>
    <col min="7" max="7" width="12.7109375" style="162" customWidth="1"/>
    <col min="8" max="8" width="12.7109375" customWidth="1"/>
    <col min="9" max="9" width="2.140625" customWidth="1"/>
    <col min="10" max="10" width="21" style="1" customWidth="1"/>
    <col min="11" max="11" width="147.28515625" bestFit="1" customWidth="1"/>
  </cols>
  <sheetData>
    <row r="1" spans="1:8" ht="15.75" customHeight="1"/>
    <row r="2" spans="1:8" ht="21" customHeight="1" thickBot="1">
      <c r="A2" s="845" t="s">
        <v>356</v>
      </c>
      <c r="B2" s="846"/>
      <c r="C2" s="846"/>
      <c r="D2" s="846"/>
      <c r="E2" s="846"/>
      <c r="F2" s="846"/>
      <c r="G2" s="846"/>
      <c r="H2" s="847"/>
    </row>
    <row r="3" spans="1:8" ht="21" customHeight="1" thickTop="1" thickBot="1">
      <c r="A3" s="277"/>
      <c r="B3" s="278"/>
      <c r="C3" s="278"/>
      <c r="D3" s="278"/>
      <c r="E3" s="279" t="s">
        <v>206</v>
      </c>
      <c r="F3" s="280"/>
      <c r="G3" s="280"/>
      <c r="H3" s="280"/>
    </row>
    <row r="4" spans="1:8" ht="60.75" customHeight="1">
      <c r="A4" s="281" t="s">
        <v>37</v>
      </c>
      <c r="B4" s="282" t="s">
        <v>323</v>
      </c>
      <c r="C4" s="282" t="s">
        <v>207</v>
      </c>
      <c r="D4" s="282" t="s">
        <v>208</v>
      </c>
      <c r="E4" s="283" t="s">
        <v>324</v>
      </c>
      <c r="F4" s="284" t="s">
        <v>325</v>
      </c>
      <c r="G4" s="285" t="s">
        <v>210</v>
      </c>
      <c r="H4" s="286" t="s">
        <v>326</v>
      </c>
    </row>
    <row r="5" spans="1:8" ht="21" customHeight="1">
      <c r="A5" s="287" t="s">
        <v>327</v>
      </c>
      <c r="B5" s="288" t="s">
        <v>328</v>
      </c>
      <c r="C5" s="289" t="s">
        <v>118</v>
      </c>
      <c r="D5" s="289" t="s">
        <v>329</v>
      </c>
      <c r="E5" s="290" t="s">
        <v>330</v>
      </c>
      <c r="F5" s="290" t="s">
        <v>223</v>
      </c>
      <c r="G5" s="289">
        <v>30</v>
      </c>
      <c r="H5" s="289">
        <v>50</v>
      </c>
    </row>
    <row r="6" spans="1:8" ht="21" customHeight="1">
      <c r="A6" s="291" t="s">
        <v>331</v>
      </c>
      <c r="B6" s="292" t="s">
        <v>332</v>
      </c>
      <c r="C6" s="293" t="s">
        <v>119</v>
      </c>
      <c r="D6" s="293" t="s">
        <v>333</v>
      </c>
      <c r="E6" s="294" t="s">
        <v>330</v>
      </c>
      <c r="F6" s="294" t="s">
        <v>223</v>
      </c>
      <c r="G6" s="293">
        <v>40</v>
      </c>
      <c r="H6" s="293">
        <v>50</v>
      </c>
    </row>
    <row r="7" spans="1:8" ht="21" customHeight="1">
      <c r="A7" s="291" t="s">
        <v>334</v>
      </c>
      <c r="B7" s="292" t="s">
        <v>335</v>
      </c>
      <c r="C7" s="293" t="s">
        <v>120</v>
      </c>
      <c r="D7" s="293" t="s">
        <v>336</v>
      </c>
      <c r="E7" s="294" t="s">
        <v>330</v>
      </c>
      <c r="F7" s="294" t="s">
        <v>330</v>
      </c>
      <c r="G7" s="293">
        <v>80</v>
      </c>
      <c r="H7" s="293">
        <v>200</v>
      </c>
    </row>
    <row r="8" spans="1:8" ht="21" customHeight="1">
      <c r="A8" s="295" t="s">
        <v>337</v>
      </c>
      <c r="B8" s="296" t="s">
        <v>338</v>
      </c>
      <c r="C8" s="297" t="s">
        <v>117</v>
      </c>
      <c r="D8" s="297" t="s">
        <v>339</v>
      </c>
      <c r="E8" s="298" t="s">
        <v>330</v>
      </c>
      <c r="F8" s="298" t="s">
        <v>330</v>
      </c>
      <c r="G8" s="297">
        <v>100</v>
      </c>
      <c r="H8" s="297">
        <v>200</v>
      </c>
    </row>
    <row r="9" spans="1:8" ht="6" customHeight="1">
      <c r="E9" s="299"/>
    </row>
    <row r="10" spans="1:8" ht="21">
      <c r="A10" s="848" t="s">
        <v>290</v>
      </c>
      <c r="B10" s="849"/>
      <c r="C10" s="849"/>
      <c r="D10" s="849"/>
      <c r="E10" s="849"/>
      <c r="F10" s="849"/>
      <c r="G10" s="849"/>
      <c r="H10" s="849"/>
    </row>
    <row r="11" spans="1:8">
      <c r="A11" s="850" t="s">
        <v>340</v>
      </c>
      <c r="B11" s="850"/>
      <c r="C11" s="850"/>
      <c r="D11" s="850"/>
      <c r="E11" s="850"/>
      <c r="F11" s="850"/>
      <c r="G11" s="850"/>
      <c r="H11" s="850"/>
    </row>
    <row r="12" spans="1:8" ht="363" customHeight="1">
      <c r="A12" s="851" t="s">
        <v>341</v>
      </c>
      <c r="B12" s="851"/>
      <c r="C12" s="851"/>
      <c r="D12" s="851"/>
      <c r="E12" s="851"/>
      <c r="F12" s="851"/>
      <c r="G12" s="851"/>
      <c r="H12" s="851"/>
    </row>
    <row r="13" spans="1:8" ht="18.75">
      <c r="A13" s="300" t="s">
        <v>330</v>
      </c>
      <c r="B13" s="852" t="s">
        <v>342</v>
      </c>
      <c r="C13" s="853"/>
      <c r="D13" s="853"/>
      <c r="E13" s="853"/>
      <c r="F13" s="853"/>
      <c r="G13" s="853"/>
      <c r="H13" s="853"/>
    </row>
    <row r="14" spans="1:8" ht="19.5">
      <c r="A14" s="301" t="s">
        <v>223</v>
      </c>
      <c r="B14" s="852" t="s">
        <v>298</v>
      </c>
      <c r="C14" s="853"/>
      <c r="D14" s="853"/>
      <c r="E14" s="853"/>
      <c r="F14" s="853"/>
      <c r="G14" s="853"/>
      <c r="H14" s="853"/>
    </row>
    <row r="15" spans="1:8" ht="36" customHeight="1">
      <c r="A15" s="302" t="s">
        <v>300</v>
      </c>
      <c r="B15" s="854" t="s">
        <v>343</v>
      </c>
      <c r="C15" s="855"/>
      <c r="D15" s="855"/>
      <c r="E15" s="855"/>
      <c r="F15" s="855"/>
      <c r="G15" s="855"/>
      <c r="H15" s="855"/>
    </row>
    <row r="16" spans="1:8" ht="69" customHeight="1">
      <c r="A16" s="303" t="s">
        <v>344</v>
      </c>
      <c r="B16" s="842" t="s">
        <v>345</v>
      </c>
      <c r="C16" s="843"/>
      <c r="D16" s="843"/>
      <c r="E16" s="843"/>
      <c r="F16" s="843"/>
      <c r="G16" s="843"/>
      <c r="H16" s="844"/>
    </row>
    <row r="17" spans="1:8" ht="51" customHeight="1">
      <c r="A17" s="303" t="s">
        <v>346</v>
      </c>
      <c r="B17" s="856" t="s">
        <v>347</v>
      </c>
      <c r="C17" s="857"/>
      <c r="D17" s="857"/>
      <c r="E17" s="857"/>
      <c r="F17" s="857"/>
      <c r="G17" s="857"/>
      <c r="H17" s="858"/>
    </row>
    <row r="18" spans="1:8" ht="86.25" customHeight="1">
      <c r="A18" s="303" t="s">
        <v>346</v>
      </c>
      <c r="B18" s="842" t="s">
        <v>348</v>
      </c>
      <c r="C18" s="843"/>
      <c r="D18" s="843"/>
      <c r="E18" s="843"/>
      <c r="F18" s="843"/>
      <c r="G18" s="843"/>
      <c r="H18" s="844"/>
    </row>
    <row r="19" spans="1:8" ht="20.25" customHeight="1">
      <c r="A19" s="302" t="s">
        <v>349</v>
      </c>
      <c r="B19" s="842" t="s">
        <v>350</v>
      </c>
      <c r="C19" s="843"/>
      <c r="D19" s="843"/>
      <c r="E19" s="843"/>
      <c r="F19" s="843"/>
      <c r="G19" s="843"/>
      <c r="H19" s="844"/>
    </row>
    <row r="20" spans="1:8" ht="20.25" customHeight="1">
      <c r="A20" s="302" t="s">
        <v>351</v>
      </c>
      <c r="B20" s="842" t="s">
        <v>352</v>
      </c>
      <c r="C20" s="843"/>
      <c r="D20" s="843"/>
      <c r="E20" s="843"/>
      <c r="F20" s="843"/>
      <c r="G20" s="843"/>
      <c r="H20" s="844"/>
    </row>
  </sheetData>
  <mergeCells count="12">
    <mergeCell ref="B20:H20"/>
    <mergeCell ref="A2:H2"/>
    <mergeCell ref="A10:H10"/>
    <mergeCell ref="A11:H11"/>
    <mergeCell ref="A12:H12"/>
    <mergeCell ref="B13:H13"/>
    <mergeCell ref="B14:H14"/>
    <mergeCell ref="B15:H15"/>
    <mergeCell ref="B16:H16"/>
    <mergeCell ref="B17:H17"/>
    <mergeCell ref="B18:H18"/>
    <mergeCell ref="B19:H19"/>
  </mergeCells>
  <pageMargins left="0.51181102362204722" right="0.31496062992125984" top="0.74803149606299213" bottom="0.35433070866141736" header="0.31496062992125984" footer="0.11811023622047245"/>
  <pageSetup paperSize="5" scale="62" orientation="landscape" r:id="rId1"/>
  <headerFooter>
    <oddHeader>&amp;C&amp;"Calibri (Body),Bold"NMSO Scan Requirements 
&amp;A
&amp;R&amp;"Calibri"&amp;12&amp;K000000 Unclassified | Non classifié&amp;1#_x000D_&amp;"Calibri"&amp;11&amp;K000000&amp;F</oddHeader>
    <oddFooter>&amp;L
&amp;"Calibri (Body),Regular"&amp;8&amp;F&amp;"-,Regular"&amp;11
&amp;C&amp;"Calibri (Body),Bold"&amp;9&amp;P of &amp;N&amp;R&amp;12&amp;A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1"/>
  <sheetViews>
    <sheetView showWhiteSpace="0" view="pageLayout" zoomScaleNormal="106" workbookViewId="0">
      <selection activeCell="T14" sqref="T14"/>
    </sheetView>
  </sheetViews>
  <sheetFormatPr defaultColWidth="11.28515625" defaultRowHeight="15"/>
  <cols>
    <col min="1" max="1" width="2" customWidth="1"/>
    <col min="2" max="2" width="8.28515625" customWidth="1"/>
    <col min="3" max="3" width="10" customWidth="1"/>
    <col min="4" max="4" width="7.28515625" customWidth="1"/>
    <col min="5" max="5" width="9.140625" customWidth="1"/>
    <col min="6" max="6" width="57.5703125" style="219" customWidth="1"/>
    <col min="7" max="7" width="13.85546875" customWidth="1"/>
    <col min="8" max="8" width="10.7109375" customWidth="1"/>
    <col min="9" max="9" width="9.28515625" customWidth="1"/>
    <col min="10" max="10" width="8.85546875" customWidth="1"/>
    <col min="11" max="11" width="12.28515625" customWidth="1"/>
    <col min="12" max="12" width="10.28515625" customWidth="1"/>
    <col min="13" max="13" width="2.85546875" customWidth="1"/>
    <col min="14" max="14" width="1.7109375" customWidth="1"/>
    <col min="15" max="15" width="11.28515625" customWidth="1"/>
    <col min="16" max="16" width="11" customWidth="1"/>
    <col min="17" max="17" width="6.28515625" customWidth="1"/>
    <col min="18" max="18" width="8" customWidth="1"/>
    <col min="19" max="19" width="38" style="219" customWidth="1"/>
    <col min="20" max="20" width="7.85546875" customWidth="1"/>
    <col min="21" max="23" width="9.28515625" customWidth="1"/>
    <col min="24" max="24" width="33.28515625" style="219" customWidth="1"/>
    <col min="25" max="25" width="10.7109375" customWidth="1"/>
    <col min="26" max="26" width="1" customWidth="1"/>
    <col min="27" max="27" width="0.28515625" customWidth="1"/>
  </cols>
  <sheetData>
    <row r="1" spans="1:26" ht="7.5" customHeight="1">
      <c r="A1" s="114"/>
      <c r="B1" s="114"/>
      <c r="C1" s="114"/>
      <c r="D1" s="114"/>
      <c r="E1" s="114"/>
      <c r="F1" s="391"/>
      <c r="G1" s="114"/>
      <c r="H1" s="114"/>
      <c r="I1" s="114"/>
      <c r="J1" s="114"/>
      <c r="K1" s="114"/>
      <c r="L1" s="114"/>
      <c r="M1" s="114"/>
      <c r="N1" s="114"/>
      <c r="O1" s="182"/>
      <c r="P1" s="115"/>
      <c r="Q1" s="115"/>
      <c r="R1" s="115"/>
      <c r="S1" s="396"/>
      <c r="T1" s="115"/>
      <c r="U1" s="115"/>
      <c r="V1" s="115"/>
      <c r="W1" s="115"/>
      <c r="X1" s="396"/>
      <c r="Y1" s="115"/>
      <c r="Z1" s="323"/>
    </row>
    <row r="2" spans="1:26" ht="16.5" customHeight="1">
      <c r="A2" s="114"/>
      <c r="B2" s="859" t="s">
        <v>698</v>
      </c>
      <c r="C2" s="859"/>
      <c r="D2" s="859"/>
      <c r="E2" s="859"/>
      <c r="F2" s="859"/>
      <c r="G2" s="859" t="str">
        <f>'Introduction '!B3</f>
        <v>Quarter 30 - Period: 07.01.26 - 09.30.26</v>
      </c>
      <c r="H2" s="859"/>
      <c r="I2" s="859"/>
      <c r="J2" s="859"/>
      <c r="K2" s="859"/>
      <c r="L2" s="860"/>
      <c r="M2" s="124"/>
      <c r="N2" s="175" t="s">
        <v>31</v>
      </c>
      <c r="O2" s="874" t="s">
        <v>700</v>
      </c>
      <c r="P2" s="875"/>
      <c r="Q2" s="875"/>
      <c r="R2" s="875"/>
      <c r="S2" s="875"/>
      <c r="T2" s="875"/>
      <c r="U2" s="875" t="str">
        <f>G2</f>
        <v>Quarter 30 - Period: 07.01.26 - 09.30.26</v>
      </c>
      <c r="V2" s="875"/>
      <c r="W2" s="875"/>
      <c r="X2" s="875"/>
      <c r="Y2" s="875"/>
      <c r="Z2" s="323"/>
    </row>
    <row r="3" spans="1:26" ht="21" customHeight="1">
      <c r="A3" s="114"/>
      <c r="B3" s="861" t="s">
        <v>72</v>
      </c>
      <c r="C3" s="862"/>
      <c r="D3" s="862"/>
      <c r="E3" s="862"/>
      <c r="F3" s="863"/>
      <c r="G3" s="871" t="s">
        <v>74</v>
      </c>
      <c r="H3" s="872"/>
      <c r="I3" s="872"/>
      <c r="J3" s="872"/>
      <c r="K3" s="872"/>
      <c r="L3" s="873"/>
      <c r="M3" s="124"/>
      <c r="N3" s="175" t="s">
        <v>31</v>
      </c>
      <c r="O3" s="867" t="s">
        <v>112</v>
      </c>
      <c r="P3" s="867"/>
      <c r="Q3" s="867"/>
      <c r="R3" s="867"/>
      <c r="S3" s="867"/>
      <c r="T3" s="867"/>
      <c r="U3" s="880" t="s">
        <v>130</v>
      </c>
      <c r="V3" s="880" t="s">
        <v>137</v>
      </c>
      <c r="W3" s="880" t="s">
        <v>138</v>
      </c>
      <c r="X3" s="880" t="s">
        <v>131</v>
      </c>
      <c r="Y3" s="876" t="s">
        <v>129</v>
      </c>
      <c r="Z3" s="323"/>
    </row>
    <row r="4" spans="1:26" ht="25.5" customHeight="1">
      <c r="A4" s="114"/>
      <c r="B4" s="864"/>
      <c r="C4" s="865"/>
      <c r="D4" s="865"/>
      <c r="E4" s="865"/>
      <c r="F4" s="866"/>
      <c r="G4" s="116"/>
      <c r="H4" s="868" t="s">
        <v>75</v>
      </c>
      <c r="I4" s="868"/>
      <c r="J4" s="868"/>
      <c r="K4" s="869"/>
      <c r="L4" s="870"/>
      <c r="M4" s="124"/>
      <c r="N4" s="175" t="s">
        <v>31</v>
      </c>
      <c r="O4" s="880" t="s">
        <v>37</v>
      </c>
      <c r="P4" s="880" t="s">
        <v>135</v>
      </c>
      <c r="Q4" s="880" t="s">
        <v>134</v>
      </c>
      <c r="R4" s="880" t="s">
        <v>133</v>
      </c>
      <c r="S4" s="880" t="s">
        <v>136</v>
      </c>
      <c r="T4" s="880" t="s">
        <v>132</v>
      </c>
      <c r="U4" s="880"/>
      <c r="V4" s="880"/>
      <c r="W4" s="880"/>
      <c r="X4" s="880"/>
      <c r="Y4" s="876"/>
      <c r="Z4" s="323"/>
    </row>
    <row r="5" spans="1:26" ht="46.5" customHeight="1">
      <c r="A5" s="114"/>
      <c r="B5" s="69" t="s">
        <v>76</v>
      </c>
      <c r="C5" s="118" t="s">
        <v>77</v>
      </c>
      <c r="D5" s="118" t="s">
        <v>113</v>
      </c>
      <c r="E5" s="118" t="s">
        <v>114</v>
      </c>
      <c r="F5" s="118" t="s">
        <v>78</v>
      </c>
      <c r="G5" s="118" t="s">
        <v>79</v>
      </c>
      <c r="H5" s="118" t="s">
        <v>80</v>
      </c>
      <c r="I5" s="118" t="s">
        <v>81</v>
      </c>
      <c r="J5" s="118" t="s">
        <v>82</v>
      </c>
      <c r="K5" s="118" t="s">
        <v>83</v>
      </c>
      <c r="L5" s="118" t="s">
        <v>84</v>
      </c>
      <c r="M5" s="124"/>
      <c r="N5" s="175" t="s">
        <v>31</v>
      </c>
      <c r="O5" s="880"/>
      <c r="P5" s="880"/>
      <c r="Q5" s="880"/>
      <c r="R5" s="880"/>
      <c r="S5" s="880"/>
      <c r="T5" s="880"/>
      <c r="U5" s="880"/>
      <c r="V5" s="880"/>
      <c r="W5" s="880"/>
      <c r="X5" s="880"/>
      <c r="Y5" s="876"/>
      <c r="Z5" s="323"/>
    </row>
    <row r="6" spans="1:26" ht="32.25" customHeight="1">
      <c r="A6" s="114"/>
      <c r="B6" s="893" t="s">
        <v>38</v>
      </c>
      <c r="C6" s="877" t="s">
        <v>222</v>
      </c>
      <c r="D6" s="331" t="str">
        <f>IF('Tech.- Fin. Overall Rating'!AM6=1,'11 NMSO Print Scan TCO Rank '!$X$3,IF('Tech.- Fin. Overall Rating'!AN6=1,'11 NMSO Print Scan TCO Rank '!$Y$3,IF('Tech.- Fin. Overall Rating'!AO6=1,'11 NMSO Print Scan TCO Rank '!$Z$3)))</f>
        <v>KM</v>
      </c>
      <c r="E6" s="331" t="s">
        <v>115</v>
      </c>
      <c r="F6" s="392" t="str">
        <f>IF('Tech.- Fin. Overall Rating'!AM6=1,'12 KM NMSO Print Scan Cat Price'!D6,IF('Tech.- Fin. Overall Rating'!AN6=1,'14 RI NMSO Print Scan Cat Price'!D6,IF('Tech.- Fin. Overall Rating'!AO6=1,'16 XE NMSO Print Scan Cat Price'!D6)))</f>
        <v>bizhub 4201i (includes NC-P03 wireless card)</v>
      </c>
      <c r="G6" s="611">
        <f>IF('Tech.- Fin. Overall Rating'!AM6=1,'12 KM NMSO Print Scan Cat Price'!$G6,IF('Tech.- Fin. Overall Rating'!AN6=1,'14 RI NMSO Print Scan Cat Price'!$G6,IF('Tech.- Fin. Overall Rating'!AO6=1,'16 XE NMSO Print Scan Cat Price'!$G6)))</f>
        <v>365</v>
      </c>
      <c r="H6" s="121"/>
      <c r="I6" s="122"/>
      <c r="J6" s="121"/>
      <c r="K6" s="612">
        <f>IF('Tech.- Fin. Overall Rating'!AM6=1,'12 KM NMSO Print Scan Cat Price'!$K6,IF('Tech.- Fin. Overall Rating'!AN6=1,'14 RI NMSO Print Scan Cat Price'!$K6,IF('Tech.- Fin. Overall Rating'!AO6=1,'16 XE NMSO Print Scan Cat Price'!$K6)))</f>
        <v>1.49E-2</v>
      </c>
      <c r="L6" s="123"/>
      <c r="M6" s="124"/>
      <c r="N6" s="175" t="s">
        <v>31</v>
      </c>
      <c r="O6" s="313" t="s">
        <v>46</v>
      </c>
      <c r="P6" s="324" t="s">
        <v>118</v>
      </c>
      <c r="Q6" s="333" t="str">
        <f>IF('Tech.- Fin. Overall Rating'!AY14=1,'Tech.- Fin. Overall Rating'!$AY$13,IF('Tech.- Fin. Overall Rating'!AZ14=1,'Tech.- Fin. Overall Rating'!$AZ$13,IF('Tech.- Fin. Overall Rating'!BA14=1,'Tech.- Fin. Overall Rating'!$BA$13)))</f>
        <v>RI</v>
      </c>
      <c r="R6" s="333" t="s">
        <v>115</v>
      </c>
      <c r="S6" s="399" t="str">
        <f>IF('Tech.- Fin. Overall Rating'!AY14=1,'12 KM NMSO Print Scan Cat Price'!R5,IF('Tech.- Fin. Overall Rating'!AZ14=1,'14 RI NMSO Print Scan Cat Price'!S5,IF('Tech.- Fin. Overall Rating'!BA14=1,'16 XE NMSO Print Scan Cat Price'!R5)))</f>
        <v>Ricoh fi-8270 w/PaperStream IP and PaperStream Capture SKU: 120PA03810B555G</v>
      </c>
      <c r="T6" s="335">
        <v>65000</v>
      </c>
      <c r="U6" s="616">
        <f>IF('Tech.- Fin. Overall Rating'!AY14=1,'12 KM NMSO Print Scan Cat Price'!T5,IF('Tech.- Fin. Overall Rating'!AZ14=1,'14 RI NMSO Print Scan Cat Price'!U5,IF('Tech.- Fin. Overall Rating'!BA14=1,'16 XE NMSO Print Scan Cat Price'!T5)))</f>
        <v>735</v>
      </c>
      <c r="V6" s="616">
        <f t="shared" ref="V6:V17" si="0">U6*0.2</f>
        <v>147</v>
      </c>
      <c r="W6" s="616">
        <f>IF('Tech.- Fin. Overall Rating'!AY14=1,'12 KM NMSO Print Scan Cat Price'!V5,IF('Tech.- Fin. Overall Rating'!AZ14=1,'14 RI NMSO Print Scan Cat Price'!W5,IF('Tech.- Fin. Overall Rating'!BA14=1,'16 XE NMSO Print Scan Cat Price'!V5)))</f>
        <v>15.5</v>
      </c>
      <c r="X6" s="703" t="str">
        <f>IF('Tech.- Fin. Overall Rating'!AY14=1,'12 KM NMSO Print Scan Cat Price'!W5,IF('Tech.- Fin. Overall Rating'!AZ14=1,'14 RI NMSO Print Scan Cat Price'!X5,IF('Tech.- Fin. Overall Rating'!BA14=1,'16 XE NMSO Print Scan Cat Price'!W5)))</f>
        <v>Maintenance kit for fi-8150,fi-8250,fi-8170,fi-8270,fi-8190,fi-8290 (200,000 pages) SKU: 125CONKTWG03CAG</v>
      </c>
      <c r="Y6" s="617">
        <f>IF('Tech.- Fin. Overall Rating'!AY14=1,'12 KM NMSO Print Scan Cat Price'!X5,IF('Tech.- Fin. Overall Rating'!AZ14=1,'14 RI NMSO Print Scan Cat Price'!Y5,IF('Tech.- Fin. Overall Rating'!BA14=1,'16 XE NMSO Print Scan Cat Price'!X5)))</f>
        <v>200000</v>
      </c>
      <c r="Z6" s="323"/>
    </row>
    <row r="7" spans="1:26" ht="20.25" customHeight="1">
      <c r="A7" s="114"/>
      <c r="B7" s="894"/>
      <c r="C7" s="878"/>
      <c r="D7" s="332" t="str">
        <f>IF('Tech.- Fin. Overall Rating'!AM6=2,'11 NMSO Print Scan TCO Rank '!$X$3,IF('Tech.- Fin. Overall Rating'!AN6=2,'11 NMSO Print Scan TCO Rank '!$Y$3,IF('Tech.- Fin. Overall Rating'!AO6=2,'11 NMSO Print Scan TCO Rank '!$Z$3)))</f>
        <v>RI</v>
      </c>
      <c r="E7" s="332" t="s">
        <v>116</v>
      </c>
      <c r="F7" s="393" t="str">
        <f>IF('Tech.- Fin. Overall Rating'!AM6=2,'12 KM NMSO Print Scan Cat Price'!D6,IF('Tech.- Fin. Overall Rating'!AN6=2,'14 RI NMSO Print Scan Cat Price'!D6,IF('Tech.- Fin. Overall Rating'!AO6=2,'16 XE NMSO Print Scan Cat Price'!D6)))</f>
        <v>Ricoh SP 3710DN (SKU 740408272)</v>
      </c>
      <c r="G7" s="613">
        <f>IF('Tech.- Fin. Overall Rating'!AM6=2,'12 KM NMSO Print Scan Cat Price'!$G6,IF('Tech.- Fin. Overall Rating'!AN6=2,'14 RI NMSO Print Scan Cat Price'!$G6,IF('Tech.- Fin. Overall Rating'!AO6=2,'16 XE NMSO Print Scan Cat Price'!$G6)))</f>
        <v>570.33000000000004</v>
      </c>
      <c r="H7" s="121"/>
      <c r="I7" s="122"/>
      <c r="J7" s="121"/>
      <c r="K7" s="614">
        <f>IF('Tech.- Fin. Overall Rating'!AM6=2,'12 KM NMSO Print Scan Cat Price'!$K6,IF('Tech.- Fin. Overall Rating'!AN6=2,'14 RI NMSO Print Scan Cat Price'!$K6,IF('Tech.- Fin. Overall Rating'!AO6=2,'16 XE NMSO Print Scan Cat Price'!$K6)))</f>
        <v>1.9009999999999999E-2</v>
      </c>
      <c r="L7" s="123"/>
      <c r="M7" s="124"/>
      <c r="N7" s="175"/>
      <c r="O7" s="314"/>
      <c r="P7" s="325"/>
      <c r="Q7" s="332" t="str">
        <f>IF('Tech.- Fin. Overall Rating'!AY14=2,'11 NMSO Print Scan TCO Rank '!$AR$3,IF('Tech.- Fin. Overall Rating'!AZ14=2,'11 NMSO Print Scan TCO Rank '!$AS$3,IF('Tech.- Fin. Overall Rating'!BA14=2,'11 NMSO Print Scan TCO Rank '!$AT$3)))</f>
        <v>KM</v>
      </c>
      <c r="R7" s="332" t="s">
        <v>116</v>
      </c>
      <c r="S7" s="393" t="str">
        <f>IF('Tech.- Fin. Overall Rating'!AY14=2,'12 KM NMSO Print Scan Cat Price'!R5,IF('Tech.- Fin. Overall Rating'!AZ14=2,'14 RI NMSO Print Scan Cat Price'!S5,IF('Tech.- Fin. Overall Rating'!BA14=2,'16 XE NMSO Print Scan Cat Price'!R5)))</f>
        <v>E1030 + Legal Flatbed Scanner (8011876FB)</v>
      </c>
      <c r="T7" s="336"/>
      <c r="U7" s="334">
        <f>IF('Tech.- Fin. Overall Rating'!AY14=2,'12 KM NMSO Print Scan Cat Price'!T5,IF('Tech.- Fin. Overall Rating'!AZ14=2,'14 RI NMSO Print Scan Cat Price'!U5,IF('Tech.- Fin. Overall Rating'!BA14=2,'16 XE NMSO Print Scan Cat Price'!T5)))</f>
        <v>721</v>
      </c>
      <c r="V7" s="334">
        <f t="shared" si="0"/>
        <v>144.20000000000002</v>
      </c>
      <c r="W7" s="334">
        <f>IF('Tech.- Fin. Overall Rating'!AY14=2,'12 KM NMSO Print Scan Cat Price'!V5,IF('Tech.- Fin. Overall Rating'!AZ14=2,'14 RI NMSO Print Scan Cat Price'!W5,IF('Tech.- Fin. Overall Rating'!BA14=2,'16 XE NMSO Print Scan Cat Price'!V5)))</f>
        <v>26</v>
      </c>
      <c r="X7" s="393" t="str">
        <f>IF('Tech.- Fin. Overall Rating'!AY14=2,'12 KM NMSO Print Scan Cat Price'!W5,IF('Tech.- Fin. Overall Rating'!AZ14=2,'14 RI NMSO Print Scan Cat Price'!X5,IF('Tech.- Fin. Overall Rating'!BA14=2,'16 XE NMSO Print Scan Cat Price'!W5)))</f>
        <v xml:space="preserve">PM Kit Model 1025147, Alaris S2040/E1040 Feed Roller Kit, UPC 41771025144 </v>
      </c>
      <c r="Y7" s="332">
        <f>IF('Tech.- Fin. Overall Rating'!AY14=2,'12 KM NMSO Print Scan Cat Price'!X5,IF('Tech.- Fin. Overall Rating'!AZ14=2,'14 RI NMSO Print Scan Cat Price'!Y5,IF('Tech.- Fin. Overall Rating'!BA14=2,'16 XE NMSO Print Scan Cat Price'!X5)))</f>
        <v>200000</v>
      </c>
      <c r="Z7" s="323"/>
    </row>
    <row r="8" spans="1:26" ht="25.5" customHeight="1">
      <c r="A8" s="114"/>
      <c r="B8" s="894"/>
      <c r="C8" s="879"/>
      <c r="D8" s="332" t="str">
        <f>IF('Tech.- Fin. Overall Rating'!AM6=3,'11 NMSO Print Scan TCO Rank '!$X$3,IF('Tech.- Fin. Overall Rating'!AN6=3,'11 NMSO Print Scan TCO Rank '!$Y$3,IF('Tech.- Fin. Overall Rating'!AO6=3,'11 NMSO Print Scan TCO Rank '!$Z$3)))</f>
        <v>XE</v>
      </c>
      <c r="E8" s="332" t="s">
        <v>116</v>
      </c>
      <c r="F8" s="393" t="str">
        <f>IF('Tech.- Fin. Overall Rating'!AM6=3,'12 KM NMSO Print Scan Cat Price'!D6,IF('Tech.- Fin. Overall Rating'!AN6=3,'14 RI NMSO Print Scan Cat Price'!D6,IF('Tech.- Fin. Overall Rating'!AO6=3,'16 XE NMSO Print Scan Cat Price'!D6)))</f>
        <v>VersaLink B410DN (B410DN)</v>
      </c>
      <c r="G8" s="613">
        <f>IF('Tech.- Fin. Overall Rating'!AM6=3,'12 KM NMSO Print Scan Cat Price'!$G6,IF('Tech.- Fin. Overall Rating'!AN6=3,'14 RI NMSO Print Scan Cat Price'!$G6,IF('Tech.- Fin. Overall Rating'!AO6=3,'16 XE NMSO Print Scan Cat Price'!$G6)))</f>
        <v>1216.67</v>
      </c>
      <c r="H8" s="121"/>
      <c r="I8" s="122"/>
      <c r="J8" s="121"/>
      <c r="K8" s="614">
        <f>IF('Tech.- Fin. Overall Rating'!AM6=3,'12 KM NMSO Print Scan Cat Price'!$K6,IF('Tech.- Fin. Overall Rating'!AN6=3,'14 RI NMSO Print Scan Cat Price'!$K6,IF('Tech.- Fin. Overall Rating'!AO6=3,'16 XE NMSO Print Scan Cat Price'!$K6)))</f>
        <v>1.549E-2</v>
      </c>
      <c r="L8" s="123"/>
      <c r="M8" s="124"/>
      <c r="N8" s="175"/>
      <c r="O8" s="315"/>
      <c r="P8" s="326"/>
      <c r="Q8" s="332" t="str">
        <f>IF('Tech.- Fin. Overall Rating'!AY14=3,'11 NMSO Print Scan TCO Rank '!$AR$3,IF('Tech.- Fin. Overall Rating'!AZ14=3,'11 NMSO Print Scan TCO Rank '!$AS$3,IF('Tech.- Fin. Overall Rating'!BA14=3,'11 NMSO Print Scan TCO Rank '!$AT$3)))</f>
        <v>XE</v>
      </c>
      <c r="R8" s="332" t="s">
        <v>116</v>
      </c>
      <c r="S8" s="393" t="str">
        <f>IF('Tech.- Fin. Overall Rating'!AY14=3,'12 KM NMSO Print Scan Cat Price'!R5,IF('Tech.- Fin. Overall Rating'!AZ14=3,'14 RI NMSO Print Scan Cat Price'!S5,IF('Tech.- Fin. Overall Rating'!BA14=3,'16 XE NMSO Print Scan Cat Price'!R5)))</f>
        <v>Xerox FD70 Scanner (FD70-U)</v>
      </c>
      <c r="T8" s="337"/>
      <c r="U8" s="334">
        <f>IF('Tech.- Fin. Overall Rating'!AY14=3,'12 KM NMSO Print Scan Cat Price'!T5,IF('Tech.- Fin. Overall Rating'!AZ14=3,'14 RI NMSO Print Scan Cat Price'!U5,IF('Tech.- Fin. Overall Rating'!BA14=3,'16 XE NMSO Print Scan Cat Price'!T5)))</f>
        <v>2417.7399999999998</v>
      </c>
      <c r="V8" s="334">
        <f t="shared" si="0"/>
        <v>483.548</v>
      </c>
      <c r="W8" s="334">
        <f>IF('Tech.- Fin. Overall Rating'!AY14=3,'12 KM NMSO Print Scan Cat Price'!V5,IF('Tech.- Fin. Overall Rating'!AZ14=3,'14 RI NMSO Print Scan Cat Price'!W5,IF('Tech.- Fin. Overall Rating'!BA14=3,'16 XE NMSO Print Scan Cat Price'!V5)))</f>
        <v>226.07</v>
      </c>
      <c r="X8" s="393" t="str">
        <f>IF('Tech.- Fin. Overall Rating'!AY14=3,'12 KM NMSO Print Scan Cat Price'!W5,IF('Tech.- Fin. Overall Rating'!AZ14=3,'14 RI NMSO Print Scan Cat Price'!X5,IF('Tech.- Fin. Overall Rating'!BA14=3,'16 XE NMSO Print Scan Cat Price'!W5)))</f>
        <v>Xerox FD70 Maintenace Kit (64Dual-MMK-497N06266)</v>
      </c>
      <c r="Y8" s="332">
        <f>IF('Tech.- Fin. Overall Rating'!AY14=3,'12 KM NMSO Print Scan Cat Price'!X5,IF('Tech.- Fin. Overall Rating'!AZ14=3,'14 RI NMSO Print Scan Cat Price'!Y5,IF('Tech.- Fin. Overall Rating'!BA14=3,'16 XE NMSO Print Scan Cat Price'!X5)))</f>
        <v>200000</v>
      </c>
      <c r="Z8" s="323"/>
    </row>
    <row r="9" spans="1:26" ht="34.5" customHeight="1">
      <c r="A9" s="114"/>
      <c r="B9" s="894"/>
      <c r="C9" s="877" t="s">
        <v>226</v>
      </c>
      <c r="D9" s="331" t="str">
        <f>IF('Tech.- Fin. Overall Rating'!AM7=1,'11 NMSO Print Scan TCO Rank '!$X$3,IF('Tech.- Fin. Overall Rating'!AN7=1,'11 NMSO Print Scan TCO Rank '!$Y$3,IF('Tech.- Fin. Overall Rating'!AO7=1,'11 NMSO Print Scan TCO Rank '!$Z$3)))</f>
        <v>KM</v>
      </c>
      <c r="E9" s="331" t="s">
        <v>115</v>
      </c>
      <c r="F9" s="392" t="str">
        <f>IF('Tech.- Fin. Overall Rating'!AM7=1,'12 KM NMSO Print Scan Cat Price'!D7,IF('Tech.- Fin. Overall Rating'!AN7=1,'14 RI NMSO Print Scan Cat Price'!D7,IF('Tech.- Fin. Overall Rating'!AO7=1,'16 XE NMSO Print Scan Cat Price'!D7)))</f>
        <v>Lexmark MX532adwe (fax is included in base price)</v>
      </c>
      <c r="G9" s="611">
        <f>IF('Tech.- Fin. Overall Rating'!AM7=1,'12 KM NMSO Print Scan Cat Price'!$G7,IF('Tech.- Fin. Overall Rating'!AN7=1,'14 RI NMSO Print Scan Cat Price'!$G7,IF('Tech.- Fin. Overall Rating'!AO7=1,'16 XE NMSO Print Scan Cat Price'!$G7)))</f>
        <v>805.02</v>
      </c>
      <c r="H9" s="121"/>
      <c r="I9" s="611" t="str">
        <f>IF('Tech.- Fin. Overall Rating'!AM7=1,'12 KM NMSO Print Scan Cat Price'!$I7,IF('Tech.- Fin. Overall Rating'!AN7=1,'14 RI NMSO Print Scan Cat Price'!$I7,IF('Tech.- Fin. Overall Rating'!AO7=1,'16 XE NMSO Print Scan Cat Price'!$I7)))</f>
        <v>Included</v>
      </c>
      <c r="J9" s="121"/>
      <c r="K9" s="612">
        <f>IF('Tech.- Fin. Overall Rating'!AM7=1,'12 KM NMSO Print Scan Cat Price'!$K7,IF('Tech.- Fin. Overall Rating'!AN7=1,'14 RI NMSO Print Scan Cat Price'!$K7,IF('Tech.- Fin. Overall Rating'!AO7=1,'16 XE NMSO Print Scan Cat Price'!$K7)))</f>
        <v>1.366E-2</v>
      </c>
      <c r="L9" s="124"/>
      <c r="M9" s="124"/>
      <c r="N9" s="175" t="s">
        <v>31</v>
      </c>
      <c r="O9" s="316" t="s">
        <v>47</v>
      </c>
      <c r="P9" s="327" t="s">
        <v>119</v>
      </c>
      <c r="Q9" s="333" t="str">
        <f>IF('Tech.- Fin. Overall Rating'!AY15=1,'11 NMSO Print Scan TCO Rank '!$AR$3,IF('Tech.- Fin. Overall Rating'!AZ15=1,'11 NMSO Print Scan TCO Rank '!$AS$3,IF('Tech.- Fin. Overall Rating'!BA15=1,'11 NMSO Print Scan TCO Rank '!$AT$3)))</f>
        <v>KM</v>
      </c>
      <c r="R9" s="333" t="s">
        <v>115</v>
      </c>
      <c r="S9" s="399" t="str">
        <f>IF('Tech.- Fin. Overall Rating'!AY15=1,'12 KM NMSO Print Scan Cat Price'!R6,IF('Tech.- Fin. Overall Rating'!AZ15=1,'14 RI NMSO Print Scan Cat Price'!S6,IF('Tech.- Fin. Overall Rating'!BA15=1,'16 XE NMSO Print Scan Cat Price'!R6)))</f>
        <v>E1040 Scanner (8011892)</v>
      </c>
      <c r="T9" s="335">
        <v>195000</v>
      </c>
      <c r="U9" s="616">
        <f>IF('Tech.- Fin. Overall Rating'!AY15=1,'12 KM NMSO Print Scan Cat Price'!T6,IF('Tech.- Fin. Overall Rating'!AZ15=1,'14 RI NMSO Print Scan Cat Price'!U6,IF('Tech.- Fin. Overall Rating'!BA15=2,'16 XE NMSO Print Scan Cat Price'!T6)))</f>
        <v>425</v>
      </c>
      <c r="V9" s="616">
        <f t="shared" si="0"/>
        <v>85</v>
      </c>
      <c r="W9" s="616">
        <f>IF('Tech.- Fin. Overall Rating'!AY15=1,'12 KM NMSO Print Scan Cat Price'!V6,IF('Tech.- Fin. Overall Rating'!AZ15=1,'14 RI NMSO Print Scan Cat Price'!W6,IF('Tech.- Fin. Overall Rating'!BA15=1,'16 XE NMSO Print Scan Cat Price'!V6)))</f>
        <v>26</v>
      </c>
      <c r="X9" s="338" t="str">
        <f>IF('Tech.- Fin. Overall Rating'!AY15=1,'12 KM NMSO Print Scan Cat Price'!W6,IF('Tech.- Fin. Overall Rating'!AZ15=1,'14 RI NMSO Print Scan Cat Price'!X6,IF('Tech.- Fin. Overall Rating'!BA15=1,'16 XE NMSO Print Scan Cat Price'!W6)))</f>
        <v xml:space="preserve">PM Kit Model 1025147, Alaris S2040/E1040 Feed Roller Kit, UPC 41771025144 </v>
      </c>
      <c r="Y9" s="617">
        <f>IF('Tech.- Fin. Overall Rating'!AY15=1,'12 KM NMSO Print Scan Cat Price'!X6,IF('Tech.- Fin. Overall Rating'!AZ15=1,'14 RI NMSO Print Scan Cat Price'!Y6,IF('Tech.- Fin. Overall Rating'!BA15=1,'16 XE NMSO Print Scan Cat Price'!X6)))</f>
        <v>200000</v>
      </c>
      <c r="Z9" s="323"/>
    </row>
    <row r="10" spans="1:26" ht="22.5" customHeight="1">
      <c r="A10" s="114"/>
      <c r="B10" s="894"/>
      <c r="C10" s="878"/>
      <c r="D10" s="332" t="str">
        <f>IF('Tech.- Fin. Overall Rating'!AM7=2,'11 NMSO Print Scan TCO Rank '!$X$3,IF('Tech.- Fin. Overall Rating'!AN7=2,'11 NMSO Print Scan TCO Rank '!$Y$3,IF('Tech.- Fin. Overall Rating'!AO7=2,'11 NMSO Print Scan TCO Rank '!$Z$3)))</f>
        <v>XE</v>
      </c>
      <c r="E10" s="332" t="s">
        <v>116</v>
      </c>
      <c r="F10" s="393" t="str">
        <f>IF('Tech.- Fin. Overall Rating'!AM7=2,'12 KM NMSO Print Scan Cat Price'!D7,IF('Tech.- Fin. Overall Rating'!AN7=2,'14 RI NMSO Print Scan Cat Price'!D7,IF('Tech.- Fin. Overall Rating'!AO7=2,'16 XE NMSO Print Scan Cat Price'!D7)))</f>
        <v>B415DN (B415DN) *Fax Included</v>
      </c>
      <c r="G10" s="613">
        <f>IF('Tech.- Fin. Overall Rating'!AM7=2,'12 KM NMSO Print Scan Cat Price'!$G7,IF('Tech.- Fin. Overall Rating'!AN7=2,'14 RI NMSO Print Scan Cat Price'!$G7,IF('Tech.- Fin. Overall Rating'!AO7=2,'16 XE NMSO Print Scan Cat Price'!$G7)))</f>
        <v>854.4</v>
      </c>
      <c r="H10" s="121"/>
      <c r="I10" s="613" t="str">
        <f>IF('Tech.- Fin. Overall Rating'!AM7=2,'12 KM NMSO Print Scan Cat Price'!$I7,IF('Tech.- Fin. Overall Rating'!AN7=2,'14 RI NMSO Print Scan Cat Price'!$I7,IF('Tech.- Fin. Overall Rating'!AO7=2,'16 XE NMSO Print Scan Cat Price'!$I7)))</f>
        <v>Included</v>
      </c>
      <c r="J10" s="121"/>
      <c r="K10" s="614">
        <f>IF('Tech.- Fin. Overall Rating'!AM7=2,'12 KM NMSO Print Scan Cat Price'!$K7,IF('Tech.- Fin. Overall Rating'!AN7=2,'14 RI NMSO Print Scan Cat Price'!$K7,IF('Tech.- Fin. Overall Rating'!AO7=2,'16 XE NMSO Print Scan Cat Price'!$K7)))</f>
        <v>1.47E-2</v>
      </c>
      <c r="L10" s="124"/>
      <c r="M10" s="124"/>
      <c r="N10" s="175"/>
      <c r="O10" s="317"/>
      <c r="P10" s="328"/>
      <c r="Q10" s="332" t="str">
        <f>IF('Tech.- Fin. Overall Rating'!AY15=2,'11 NMSO Print Scan TCO Rank '!$AR$3,IF('Tech.- Fin. Overall Rating'!AZ15=2,'11 NMSO Print Scan TCO Rank '!$AS$3,IF('Tech.- Fin. Overall Rating'!BA15=2,'11 NMSO Print Scan TCO Rank '!$AT$3)))</f>
        <v>RI</v>
      </c>
      <c r="R10" s="332" t="s">
        <v>116</v>
      </c>
      <c r="S10" s="393" t="str">
        <f>IF('Tech.- Fin. Overall Rating'!AY15=2,'12 KM NMSO Print Scan Cat Price'!R6,IF('Tech.- Fin. Overall Rating'!AZ15=2,'14 RI NMSO Print Scan Cat Price'!S6,IF('Tech.- Fin. Overall Rating'!BA15=2,'16 XE NMSO Print Scan Cat Price'!R6)))</f>
        <v>Ricoh fi-8040 w/PaperStream IP and PaperStream Capture SKU: 120PA03836B005F</v>
      </c>
      <c r="T10" s="336"/>
      <c r="U10" s="334">
        <f>IF('Tech.- Fin. Overall Rating'!AY15=2,'12 KM NMSO Print Scan Cat Price'!T6,IF('Tech.- Fin. Overall Rating'!AZ15=2,'14 RI NMSO Print Scan Cat Price'!U6,IF('Tech.- Fin. Overall Rating'!BA15=2,'16 XE NMSO Print Scan Cat Price'!T6)))</f>
        <v>480</v>
      </c>
      <c r="V10" s="334">
        <f t="shared" si="0"/>
        <v>96</v>
      </c>
      <c r="W10" s="334">
        <f>IF('Tech.- Fin. Overall Rating'!AY15=2,'12 KM NMSO Print Scan Cat Price'!V6,IF('Tech.- Fin. Overall Rating'!AZ15=2,'14 RI NMSO Print Scan Cat Price'!W6,IF('Tech.- Fin. Overall Rating'!BA15=2,'16 XE NMSO Print Scan Cat Price'!V6)))</f>
        <v>13</v>
      </c>
      <c r="X10" s="393" t="str">
        <f>IF('Tech.- Fin. Overall Rating'!AY15=2,'12 KM NMSO Print Scan Cat Price'!W6,IF('Tech.- Fin. Overall Rating'!AZ15=2,'14 RI NMSO Print Scan Cat Price'!X6,IF('Tech.- Fin. Overall Rating'!BA15=2,'16 XE NMSO Print Scan Cat Price'!W6)))</f>
        <v>Maintenance kit for fi-8150,fi-8250,fi-8170,fi-8270,fi-8190,fi-8290 (200,000 pages) SKU: 125CONKTWG03CAG</v>
      </c>
      <c r="Y10" s="332">
        <f>IF('Tech.- Fin. Overall Rating'!AY15=2,'12 KM NMSO Print Scan Cat Price'!X6,IF('Tech.- Fin. Overall Rating'!AZ15=2,'14 RI NMSO Print Scan Cat Price'!Y6,IF('Tech.- Fin. Overall Rating'!BA15=2,'16 XE NMSO Print Scan Cat Price'!X6)))</f>
        <v>200000</v>
      </c>
      <c r="Z10" s="323"/>
    </row>
    <row r="11" spans="1:26" ht="24" customHeight="1">
      <c r="A11" s="114"/>
      <c r="B11" s="894"/>
      <c r="C11" s="879"/>
      <c r="D11" s="332" t="str">
        <f>IF('Tech.- Fin. Overall Rating'!AM7=3,'11 NMSO Print Scan TCO Rank '!$X$3,IF('Tech.- Fin. Overall Rating'!AN7=3,'11 NMSO Print Scan TCO Rank '!$Y$3,IF('Tech.- Fin. Overall Rating'!AO7=3,'11 NMSO Print Scan TCO Rank '!$Z$3)))</f>
        <v>RI</v>
      </c>
      <c r="E11" s="332" t="s">
        <v>116</v>
      </c>
      <c r="F11" s="393" t="str">
        <f>IF('Tech.- Fin. Overall Rating'!AM7=3,'12 KM NMSO Print Scan Cat Price'!D7,IF('Tech.- Fin. Overall Rating'!AN7=3,'14 RI NMSO Print Scan Cat Price'!D7,IF('Tech.- Fin. Overall Rating'!AO7=3,'16 XE NMSO Print Scan Cat Price'!D7)))</f>
        <v>Ricoh IM 370F (240418227)</v>
      </c>
      <c r="G11" s="613">
        <f>IF('Tech.- Fin. Overall Rating'!AM7=3,'12 KM NMSO Print Scan Cat Price'!$G7,IF('Tech.- Fin. Overall Rating'!AN7=3,'14 RI NMSO Print Scan Cat Price'!$G7,IF('Tech.- Fin. Overall Rating'!AO7=3,'16 XE NMSO Print Scan Cat Price'!$G7)))</f>
        <v>857.27</v>
      </c>
      <c r="H11" s="121"/>
      <c r="I11" s="613" t="str">
        <f>IF('Tech.- Fin. Overall Rating'!AM7=3,'12 KM NMSO Print Scan Cat Price'!$I7,IF('Tech.- Fin. Overall Rating'!AN7=3,'14 RI NMSO Print Scan Cat Price'!$I7,IF('Tech.- Fin. Overall Rating'!AO7=3,'16 XE NMSO Print Scan Cat Price'!$I7)))</f>
        <v>Included</v>
      </c>
      <c r="J11" s="121"/>
      <c r="K11" s="614">
        <f>IF('Tech.- Fin. Overall Rating'!AM7=3,'12 KM NMSO Print Scan Cat Price'!$K7,IF('Tech.- Fin. Overall Rating'!AN7=3,'14 RI NMSO Print Scan Cat Price'!$K7,IF('Tech.- Fin. Overall Rating'!AO7=3,'16 XE NMSO Print Scan Cat Price'!$K7)))</f>
        <v>1.934E-2</v>
      </c>
      <c r="L11" s="124"/>
      <c r="M11" s="124"/>
      <c r="N11" s="175"/>
      <c r="O11" s="318"/>
      <c r="P11" s="329"/>
      <c r="Q11" s="332" t="str">
        <f>IF('Tech.- Fin. Overall Rating'!AY15=3,'11 NMSO Print Scan TCO Rank '!$AR$3,IF('Tech.- Fin. Overall Rating'!AZ15=3,'11 NMSO Print Scan TCO Rank '!$AS$3,IF('Tech.- Fin. Overall Rating'!BA15=3,'11 NMSO Print Scan TCO Rank '!$AT$3)))</f>
        <v>XE</v>
      </c>
      <c r="R11" s="332" t="s">
        <v>116</v>
      </c>
      <c r="S11" s="393" t="str">
        <f>IF('Tech.- Fin. Overall Rating'!AY15=3,'12 KM NMSO Print Scan Cat Price'!R6,IF('Tech.- Fin. Overall Rating'!AZ15=3,'14 RI NMSO Print Scan Cat Price'!S6,IF('Tech.- Fin. Overall Rating'!BA15=3,'16 XE NMSO Print Scan Cat Price'!R6)))</f>
        <v>Xerox D35 Scanner (XD35wn-U)</v>
      </c>
      <c r="T11" s="337"/>
      <c r="U11" s="334">
        <f>IF('Tech.- Fin. Overall Rating'!AY15=3,'12 KM NMSO Print Scan Cat Price'!T6,IF('Tech.- Fin. Overall Rating'!AZ15=3,'14 RI NMSO Print Scan Cat Price'!U6,IF('Tech.- Fin. Overall Rating'!BA15=3,'16 XE NMSO Print Scan Cat Price'!T6)))</f>
        <v>697</v>
      </c>
      <c r="V11" s="334">
        <f t="shared" si="0"/>
        <v>139.4</v>
      </c>
      <c r="W11" s="334">
        <f>IF('Tech.- Fin. Overall Rating'!AY15=3,'12 KM NMSO Print Scan Cat Price'!V6,IF('Tech.- Fin. Overall Rating'!AZ15=3,'14 RI NMSO Print Scan Cat Price'!W6,IF('Tech.- Fin. Overall Rating'!BA15=3,'16 XE NMSO Print Scan Cat Price'!V6)))</f>
        <v>151</v>
      </c>
      <c r="X11" s="393" t="str">
        <f>IF('Tech.- Fin. Overall Rating'!AY15=3,'12 KM NMSO Print Scan Cat Price'!W6,IF('Tech.- Fin. Overall Rating'!AZ15=3,'14 RI NMSO Print Scan Cat Price'!X6,IF('Tech.- Fin. Overall Rating'!BA15=3,'16 XE NMSO Print Scan Cat Price'!W6)))</f>
        <v>64xx Series Complete Maintenance ADF Kit (497N04848)</v>
      </c>
      <c r="Y11" s="332">
        <f>IF('Tech.- Fin. Overall Rating'!AY15=3,'12 KM NMSO Print Scan Cat Price'!X6,IF('Tech.- Fin. Overall Rating'!AZ15=3,'14 RI NMSO Print Scan Cat Price'!Y6,IF('Tech.- Fin. Overall Rating'!BA15=3,'16 XE NMSO Print Scan Cat Price'!X6)))</f>
        <v>200000</v>
      </c>
      <c r="Z11" s="323"/>
    </row>
    <row r="12" spans="1:26" ht="39" customHeight="1">
      <c r="A12" s="114"/>
      <c r="B12" s="894"/>
      <c r="C12" s="877" t="s">
        <v>229</v>
      </c>
      <c r="D12" s="331" t="str">
        <f>IF('Tech.- Fin. Overall Rating'!AM8=1,'11 NMSO Print Scan TCO Rank '!$X$3,IF('Tech.- Fin. Overall Rating'!AN8=1,'11 NMSO Print Scan TCO Rank '!$Y$3,IF('Tech.- Fin. Overall Rating'!AO8=1,'11 NMSO Print Scan TCO Rank '!$Z$3)))</f>
        <v>KM</v>
      </c>
      <c r="E12" s="331" t="s">
        <v>115</v>
      </c>
      <c r="F12" s="392" t="str">
        <f>IF('Tech.- Fin. Overall Rating'!AM8=1,'12 KM NMSO Print Scan Cat Price'!D8,IF('Tech.- Fin. Overall Rating'!AN8=1,'14 RI NMSO Print Scan Cat Price'!D8,IF('Tech.- Fin. Overall Rating'!AO8=1,'16 XE NMSO Print Scan Cat Price'!D8)))</f>
        <v>Lexmark CX532adwe (fax is included in base price)</v>
      </c>
      <c r="G12" s="611">
        <f>IF('Tech.- Fin. Overall Rating'!AM8=1,'12 KM NMSO Print Scan Cat Price'!$G8,IF('Tech.- Fin. Overall Rating'!AN8=1,'14 RI NMSO Print Scan Cat Price'!$G8,IF('Tech.- Fin. Overall Rating'!AO8=1,'16 XE NMSO Print Scan Cat Price'!$G8)))</f>
        <v>1035.25</v>
      </c>
      <c r="H12" s="121"/>
      <c r="I12" s="611" t="str">
        <f>IF('Tech.- Fin. Overall Rating'!AM8=1,'12 KM NMSO Print Scan Cat Price'!$I8,IF('Tech.- Fin. Overall Rating'!AN8=1,'14 RI NMSO Print Scan Cat Price'!$I8,IF('Tech.- Fin. Overall Rating'!AO8=1,'16 XE NMSO Print Scan Cat Price'!$I8)))</f>
        <v>Included</v>
      </c>
      <c r="J12" s="121"/>
      <c r="K12" s="612">
        <f>IF('Tech.- Fin. Overall Rating'!AM8=1,'12 KM NMSO Print Scan Cat Price'!$K8,IF('Tech.- Fin. Overall Rating'!AN8=1,'14 RI NMSO Print Scan Cat Price'!$K8,IF('Tech.- Fin. Overall Rating'!AO8=1,'16 XE NMSO Print Scan Cat Price'!$K8)))</f>
        <v>1.558E-2</v>
      </c>
      <c r="L12" s="612">
        <f>IF('Tech.- Fin. Overall Rating'!AM8=1,'12 KM NMSO Print Scan Cat Price'!$L8,IF('Tech.- Fin. Overall Rating'!AN8=1,'14 RI NMSO Print Scan Cat Price'!$L8,IF('Tech.- Fin. Overall Rating'!AO8=1,'16 XE NMSO Print Scan Cat Price'!$L8)))</f>
        <v>8.2710000000000006E-2</v>
      </c>
      <c r="M12" s="124"/>
      <c r="N12" s="175" t="s">
        <v>31</v>
      </c>
      <c r="O12" s="319" t="s">
        <v>48</v>
      </c>
      <c r="P12" s="304" t="s">
        <v>120</v>
      </c>
      <c r="Q12" s="333" t="str">
        <f>IF('Tech.- Fin. Overall Rating'!AY16=1,'11 NMSO Print Scan TCO Rank '!$AR$3,IF('Tech.- Fin. Overall Rating'!AZ16=1,'11 NMSO Print Scan TCO Rank '!$AS$3,IF('Tech.- Fin. Overall Rating'!BA16=1,'11 NMSO Print Scan TCO Rank '!$AT$3)))</f>
        <v>RI</v>
      </c>
      <c r="R12" s="333" t="s">
        <v>115</v>
      </c>
      <c r="S12" s="399" t="str">
        <f>IF('Tech.- Fin. Overall Rating'!AY16=1,'12 KM NMSO Print Scan Cat Price'!R7,IF('Tech.- Fin. Overall Rating'!AZ16=1,'14 RI NMSO Print Scan Cat Price'!S7,IF('Tech.- Fin. Overall Rating'!BA16=1,'16 XE NMSO Print Scan Cat Price'!R7)))</f>
        <v>Ricoh fi-7600 w/PaperStream IP and PaperStream Capture SKU 120PA03740B505G</v>
      </c>
      <c r="T12" s="335">
        <v>325000</v>
      </c>
      <c r="U12" s="616">
        <f>IF('Tech.- Fin. Overall Rating'!AY16=1,'12 KM NMSO Print Scan Cat Price'!T7,IF('Tech.- Fin. Overall Rating'!AZ16=1,'14 RI NMSO Print Scan Cat Price'!U7,IF('Tech.- Fin. Overall Rating'!BA16=1,'16 XE NMSO Print Scan Cat Price'!T7)))</f>
        <v>2790</v>
      </c>
      <c r="V12" s="616">
        <f t="shared" si="0"/>
        <v>558</v>
      </c>
      <c r="W12" s="616">
        <f>IF('Tech.- Fin. Overall Rating'!AY16=1,'12 KM NMSO Print Scan Cat Price'!V7,IF('Tech.- Fin. Overall Rating'!AZ16=1,'14 RI NMSO Print Scan Cat Price'!W7,IF('Tech.- Fin. Overall Rating'!BA16=1,'16 XE NMSO Print Scan Cat Price'!V7)))</f>
        <v>261</v>
      </c>
      <c r="X12" s="338" t="str">
        <f>IF('Tech.- Fin. Overall Rating'!AY16=1,'12 KM NMSO Print Scan Cat Price'!W7,IF('Tech.- Fin. Overall Rating'!AZ16=1,'14 RI NMSO Print Scan Cat Price'!X7,IF('Tech.- Fin. Overall Rating'!BA16=1,'16 XE NMSO Print Scan Cat Price'!W7)))</f>
        <v>Preventative Maintenance kit for fi-7600 (1 million pages) 125CKITLP02CAFG</v>
      </c>
      <c r="Y12" s="617">
        <f>IF('Tech.- Fin. Overall Rating'!AY16=1,'12 KM NMSO Print Scan Cat Price'!X7,IF('Tech.- Fin. Overall Rating'!AZ16=1,'14 RI NMSO Print Scan Cat Price'!Y7,IF('Tech.- Fin. Overall Rating'!BA16=1,'16 XE NMSO Print Scan Cat Price'!X7)))</f>
        <v>1000000</v>
      </c>
      <c r="Z12" s="323"/>
    </row>
    <row r="13" spans="1:26" ht="25.5" customHeight="1">
      <c r="A13" s="114"/>
      <c r="B13" s="894"/>
      <c r="C13" s="878"/>
      <c r="D13" s="332" t="str">
        <f>IF('Tech.- Fin. Overall Rating'!AM8=2,'11 NMSO Print Scan TCO Rank '!$X$3,IF('Tech.- Fin. Overall Rating'!AN8=2,'11 NMSO Print Scan TCO Rank '!$Y$3,IF('Tech.- Fin. Overall Rating'!AO8=2,'11 NMSO Print Scan TCO Rank '!$Z$3)))</f>
        <v>RI</v>
      </c>
      <c r="E13" s="332" t="s">
        <v>116</v>
      </c>
      <c r="F13" s="393" t="str">
        <f>IF('Tech.- Fin. Overall Rating'!AM8=2,'12 KM NMSO Print Scan Cat Price'!D8,IF('Tech.- Fin. Overall Rating'!AN8=2,'14 RI NMSO Print Scan Cat Price'!D8,IF('Tech.- Fin. Overall Rating'!AO8=2,'16 XE NMSO Print Scan Cat Price'!D8)))</f>
        <v>Ricoh IM C320F (SKU 240423620)</v>
      </c>
      <c r="G13" s="613">
        <f>IF('Tech.- Fin. Overall Rating'!AM8=2,'12 KM NMSO Print Scan Cat Price'!$G8,IF('Tech.- Fin. Overall Rating'!AN8=2,'14 RI NMSO Print Scan Cat Price'!$G8,IF('Tech.- Fin. Overall Rating'!AO8=2,'16 XE NMSO Print Scan Cat Price'!$G8)))</f>
        <v>1571.43</v>
      </c>
      <c r="H13" s="121"/>
      <c r="I13" s="613" t="str">
        <f>IF('Tech.- Fin. Overall Rating'!AM8=2,'12 KM NMSO Print Scan Cat Price'!$I8,IF('Tech.- Fin. Overall Rating'!AN8=2,'14 RI NMSO Print Scan Cat Price'!$I8,IF('Tech.- Fin. Overall Rating'!AO8=2,'16 XE NMSO Print Scan Cat Price'!$I8)))</f>
        <v>Included</v>
      </c>
      <c r="J13" s="121"/>
      <c r="K13" s="614">
        <f>IF('Tech.- Fin. Overall Rating'!AM8=2,'12 KM NMSO Print Scan Cat Price'!$K8,IF('Tech.- Fin. Overall Rating'!AN8=2,'14 RI NMSO Print Scan Cat Price'!$K8,IF('Tech.- Fin. Overall Rating'!AO8=2,'16 XE NMSO Print Scan Cat Price'!$K8)))</f>
        <v>1.2160000000000001E-2</v>
      </c>
      <c r="L13" s="614">
        <f>IF('Tech.- Fin. Overall Rating'!AM8=2,'12 KM NMSO Print Scan Cat Price'!$L8,IF('Tech.- Fin. Overall Rating'!AN8=2,'14 RI NMSO Print Scan Cat Price'!$L8,IF('Tech.- Fin. Overall Rating'!AO8=2,'16 XE NMSO Print Scan Cat Price'!$L8)))</f>
        <v>6.2429999999999999E-2</v>
      </c>
      <c r="M13" s="124"/>
      <c r="N13" s="175"/>
      <c r="O13" s="320"/>
      <c r="P13" s="305"/>
      <c r="Q13" s="332" t="str">
        <f>IF('Tech.- Fin. Overall Rating'!AY16=2,'11 NMSO Print Scan TCO Rank '!$AR$3,IF('Tech.- Fin. Overall Rating'!AZ16=2,'11 NMSO Print Scan TCO Rank '!$AS$3,IF('Tech.- Fin. Overall Rating'!BA16=2,'11 NMSO Print Scan TCO Rank '!$AT$3)))</f>
        <v>KM</v>
      </c>
      <c r="R13" s="332" t="s">
        <v>116</v>
      </c>
      <c r="S13" s="393" t="str">
        <f>IF('Tech.- Fin. Overall Rating'!AY16=2,'12 KM NMSO Print Scan Cat Price'!R7,IF('Tech.- Fin. Overall Rating'!AZ16=2,'14 RI NMSO Print Scan Cat Price'!S7,IF('Tech.- Fin. Overall Rating'!BA16=2,'16 XE NMSO Print Scan Cat Price'!R7)))</f>
        <v>S3100</v>
      </c>
      <c r="T13" s="336"/>
      <c r="U13" s="334">
        <f>IF('Tech.- Fin. Overall Rating'!AY16=2,'12 KM NMSO Print Scan Cat Price'!T7,IF('Tech.- Fin. Overall Rating'!AZ16=2,'14 RI NMSO Print Scan Cat Price'!U7,IF('Tech.- Fin. Overall Rating'!BA16=2,'16 XE NMSO Print Scan Cat Price'!T7)))</f>
        <v>3086</v>
      </c>
      <c r="V13" s="334">
        <f t="shared" si="0"/>
        <v>617.20000000000005</v>
      </c>
      <c r="W13" s="334">
        <f>IF('Tech.- Fin. Overall Rating'!AY16=2,'12 KM NMSO Print Scan Cat Price'!V7,IF('Tech.- Fin. Overall Rating'!AZ16=2,'14 RI NMSO Print Scan Cat Price'!W7,IF('Tech.- Fin. Overall Rating'!BA16=2,'16 XE NMSO Print Scan Cat Price'!V7)))</f>
        <v>128</v>
      </c>
      <c r="X13" s="393" t="str">
        <f>IF('Tech.- Fin. Overall Rating'!AY16=2,'12 KM NMSO Print Scan Cat Price'!W7,IF('Tech.- Fin. Overall Rating'!AZ16=2,'14 RI NMSO Print Scan Cat Price'!X7,IF('Tech.- Fin. Overall Rating'!BA16=2,'16 XE NMSO Print Scan Cat Price'!W7)))</f>
        <v>XL PM kit model 8009458, Extra Large KODAK CONSUMABLE KIT, UPC 6004177800943</v>
      </c>
      <c r="Y13" s="332">
        <f>IF('Tech.- Fin. Overall Rating'!AY16=2,'12 KM NMSO Print Scan Cat Price'!X7,IF('Tech.- Fin. Overall Rating'!AZ16=2,'14 RI NMSO Print Scan Cat Price'!Y7,IF('Tech.- Fin. Overall Rating'!BA16=2,'16 XE NMSO Print Scan Cat Price'!X7)))</f>
        <v>3000000</v>
      </c>
      <c r="Z13" s="323"/>
    </row>
    <row r="14" spans="1:26" ht="22.5" customHeight="1">
      <c r="A14" s="114"/>
      <c r="B14" s="895"/>
      <c r="C14" s="879"/>
      <c r="D14" s="332" t="str">
        <f>IF('Tech.- Fin. Overall Rating'!AM8=3,'11 NMSO Print Scan TCO Rank '!$X$3,IF('Tech.- Fin. Overall Rating'!AN8=3,'11 NMSO Print Scan TCO Rank '!$Y$3,IF('Tech.- Fin. Overall Rating'!AO8=3,'11 NMSO Print Scan TCO Rank '!$Z$3)))</f>
        <v>XE</v>
      </c>
      <c r="E14" s="332" t="s">
        <v>116</v>
      </c>
      <c r="F14" s="393" t="str">
        <f>IF('Tech.- Fin. Overall Rating'!AM8=3,'12 KM NMSO Print Scan Cat Price'!D8,IF('Tech.- Fin. Overall Rating'!AN8=3,'14 RI NMSO Print Scan Cat Price'!D8,IF('Tech.- Fin. Overall Rating'!AO8=3,'16 XE NMSO Print Scan Cat Price'!D8)))</f>
        <v>Xerox VersaLink C415DN (C415DN) *Fax Included</v>
      </c>
      <c r="G14" s="613">
        <f>IF('Tech.- Fin. Overall Rating'!AM8=3,'12 KM NMSO Print Scan Cat Price'!$G8,IF('Tech.- Fin. Overall Rating'!AN8=3,'14 RI NMSO Print Scan Cat Price'!$G8,IF('Tech.- Fin. Overall Rating'!AO8=3,'16 XE NMSO Print Scan Cat Price'!$G8)))</f>
        <v>2027.78</v>
      </c>
      <c r="H14" s="121"/>
      <c r="I14" s="613" t="str">
        <f>IF('Tech.- Fin. Overall Rating'!AM8=3,'12 KM NMSO Print Scan Cat Price'!$I8,IF('Tech.- Fin. Overall Rating'!AN8=3,'14 RI NMSO Print Scan Cat Price'!$I8,IF('Tech.- Fin. Overall Rating'!AO8=3,'16 XE NMSO Print Scan Cat Price'!$I8)))</f>
        <v>Included</v>
      </c>
      <c r="J14" s="121"/>
      <c r="K14" s="614">
        <f>IF('Tech.- Fin. Overall Rating'!AM8=3,'12 KM NMSO Print Scan Cat Price'!$K8,IF('Tech.- Fin. Overall Rating'!AN8=3,'14 RI NMSO Print Scan Cat Price'!$K8,IF('Tech.- Fin. Overall Rating'!AO8=3,'16 XE NMSO Print Scan Cat Price'!$K8)))</f>
        <v>1.549E-2</v>
      </c>
      <c r="L14" s="614">
        <f>IF('Tech.- Fin. Overall Rating'!AM8=3,'12 KM NMSO Print Scan Cat Price'!$L8,IF('Tech.- Fin. Overall Rating'!AN8=3,'14 RI NMSO Print Scan Cat Price'!$L8,IF('Tech.- Fin. Overall Rating'!AO8=3,'16 XE NMSO Print Scan Cat Price'!$L8)))</f>
        <v>0.10162</v>
      </c>
      <c r="M14" s="124"/>
      <c r="N14" s="175"/>
      <c r="O14" s="321"/>
      <c r="P14" s="306"/>
      <c r="Q14" s="332" t="str">
        <f>IF('Tech.- Fin. Overall Rating'!AY16=3,'11 NMSO Print Scan TCO Rank '!$AR$4,IF('Tech.- Fin. Overall Rating'!AZ16=3,'11 NMSO Print Scan TCO Rank '!$AS$3,IF('Tech.- Fin. Overall Rating'!BA16=3,'11 NMSO Print Scan TCO Rank '!$AT$3)))</f>
        <v>XE</v>
      </c>
      <c r="R14" s="332" t="s">
        <v>116</v>
      </c>
      <c r="S14" s="393" t="str">
        <f>IF('Tech.- Fin. Overall Rating'!AY16=3,'12 KM NMSO Print Scan Cat Price'!R7,IF('Tech.- Fin. Overall Rating'!AZ16=3,'14 RI NMSO Print Scan Cat Price'!S7,IF('Tech.- Fin. Overall Rating'!BA16=3,'16 XE NMSO Print Scan Cat Price'!R7)))</f>
        <v>Xerox W110 Scanner (XW110-A)</v>
      </c>
      <c r="T14" s="337"/>
      <c r="U14" s="334">
        <f>IF('Tech.- Fin. Overall Rating'!AY16=3,'12 KM NMSO Print Scan Cat Price'!T7,IF('Tech.- Fin. Overall Rating'!AZ16=3,'14 RI NMSO Print Scan Cat Price'!U7,IF('Tech.- Fin. Overall Rating'!BA16=3,'16 XE NMSO Print Scan Cat Price'!T7)))</f>
        <v>7918.58</v>
      </c>
      <c r="V14" s="334">
        <f t="shared" si="0"/>
        <v>1583.7160000000001</v>
      </c>
      <c r="W14" s="334">
        <f>IF('Tech.- Fin. Overall Rating'!AY16=3,'12 KM NMSO Print Scan Cat Price'!V7,IF('Tech.- Fin. Overall Rating'!AZ16=3,'14 RI NMSO Print Scan Cat Price'!W7,IF('Tech.- Fin. Overall Rating'!BA16=3,'16 XE NMSO Print Scan Cat Price'!V7)))</f>
        <v>343.3</v>
      </c>
      <c r="X14" s="393" t="str">
        <f>IF('Tech.- Fin. Overall Rating'!AY16=3,'12 KM NMSO Print Scan Cat Price'!W7,IF('Tech.- Fin. Overall Rating'!AZ16=3,'14 RI NMSO Print Scan Cat Price'!X7,IF('Tech.- Fin. Overall Rating'!BA16=3,'16 XE NMSO Print Scan Cat Price'!W7)))</f>
        <v>Xerox W110 Scanner Cleaning &amp; Maintenance Kit (497N07238)</v>
      </c>
      <c r="Y14" s="332">
        <f>IF('Tech.- Fin. Overall Rating'!AY16=3,'12 KM NMSO Print Scan Cat Price'!X7,IF('Tech.- Fin. Overall Rating'!AZ16=3,'14 RI NMSO Print Scan Cat Price'!Y7,IF('Tech.- Fin. Overall Rating'!BA16=3,'16 XE NMSO Print Scan Cat Price'!X7)))</f>
        <v>500000</v>
      </c>
      <c r="Z14" s="323"/>
    </row>
    <row r="15" spans="1:26" ht="35.25" customHeight="1">
      <c r="A15" s="124"/>
      <c r="B15" s="124"/>
      <c r="C15" s="124"/>
      <c r="D15" s="124"/>
      <c r="E15" s="124"/>
      <c r="F15" s="124"/>
      <c r="G15" s="124"/>
      <c r="H15" s="124"/>
      <c r="I15" s="124"/>
      <c r="J15" s="124"/>
      <c r="K15" s="124"/>
      <c r="L15" s="124"/>
      <c r="M15" s="124"/>
      <c r="N15" s="175" t="s">
        <v>31</v>
      </c>
      <c r="O15" s="307" t="s">
        <v>98</v>
      </c>
      <c r="P15" s="310" t="s">
        <v>117</v>
      </c>
      <c r="Q15" s="333" t="str">
        <f>IF('Tech.- Fin. Overall Rating'!AY17=1,'11 NMSO Print Scan TCO Rank '!$AR$3,IF('Tech.- Fin. Overall Rating'!AZ17=1,'11 NMSO Print Scan TCO Rank '!$AS$3,IF('Tech.- Fin. Overall Rating'!BA17=1,'11 NMSO Print Scan TCO Rank '!$AT$3)))</f>
        <v>RI</v>
      </c>
      <c r="R15" s="333" t="s">
        <v>115</v>
      </c>
      <c r="S15" s="399" t="str">
        <f>IF('Tech.- Fin. Overall Rating'!AY17=1,'12 KM NMSO Print Scan Cat Price'!R8,IF('Tech.- Fin. Overall Rating'!AZ17=1,'14 RI NMSO Print Scan Cat Price'!S8,IF('Tech.- Fin. Overall Rating'!BA17=1,'16 XE NMSO Print Scan Cat Price'!R8)))</f>
        <v>Ricoh fi-8820 w/PaperStream IP and PaperStream Capture SKU 120PA03830B305F</v>
      </c>
      <c r="T15" s="335">
        <v>650000</v>
      </c>
      <c r="U15" s="616">
        <f>IF('Tech.- Fin. Overall Rating'!AY17=1,'12 KM NMSO Print Scan Cat Price'!T8,IF('Tech.- Fin. Overall Rating'!AZ17=1,'14 RI NMSO Print Scan Cat Price'!U8,IF('Tech.- Fin. Overall Rating'!BA17=1,'16 XE NMSO Print Scan Cat Price'!T8)))</f>
        <v>2795</v>
      </c>
      <c r="V15" s="616">
        <f t="shared" si="0"/>
        <v>559</v>
      </c>
      <c r="W15" s="616">
        <f>IF('Tech.- Fin. Overall Rating'!AY17=1,'12 KM NMSO Print Scan Cat Price'!V8,IF('Tech.- Fin. Overall Rating'!AZ17=1,'14 RI NMSO Print Scan Cat Price'!W8,IF('Tech.- Fin. Overall Rating'!BA17=1,'16 XE NMSO Print Scan Cat Price'!V8)))</f>
        <v>192</v>
      </c>
      <c r="X15" s="338" t="str">
        <f>IF('Tech.- Fin. Overall Rating'!AY17=1,'12 KM NMSO Print Scan Cat Price'!W8,IF('Tech.- Fin. Overall Rating'!AZ17=1,'14 RI NMSO Print Scan Cat Price'!X8,IF('Tech.- Fin. Overall Rating'!BA17=1,'16 XE NMSO Print Scan Cat Price'!W8)))</f>
        <v>Preventative Maintenance kit for fi-8820 (2.1 million pages) 125CKITMP03CAF</v>
      </c>
      <c r="Y15" s="617">
        <f>IF('Tech.- Fin. Overall Rating'!AY17=1,'12 KM NMSO Print Scan Cat Price'!X8,IF('Tech.- Fin. Overall Rating'!AZ17=1,'14 RI NMSO Print Scan Cat Price'!Y8,IF('Tech.- Fin. Overall Rating'!BA17=1,'16 XE NMSO Print Scan Cat Price'!X8)))</f>
        <v>2100000</v>
      </c>
      <c r="Z15" s="323"/>
    </row>
    <row r="16" spans="1:26" ht="26.25" customHeight="1">
      <c r="F16" s="444" t="s">
        <v>31</v>
      </c>
      <c r="N16" s="175"/>
      <c r="O16" s="308"/>
      <c r="P16" s="311"/>
      <c r="Q16" s="332" t="str">
        <f>IF('Tech.- Fin. Overall Rating'!AY17=2,'11 NMSO Print Scan TCO Rank '!$AR$3,IF('Tech.- Fin. Overall Rating'!AZ17=2,'11 NMSO Print Scan TCO Rank '!$AS$3,IF('Tech.- Fin. Overall Rating'!BA17=2,'11 NMSO Print Scan TCO Rank '!$AT$3)))</f>
        <v>KM</v>
      </c>
      <c r="R16" s="332" t="s">
        <v>116</v>
      </c>
      <c r="S16" s="393" t="str">
        <f>IF('Tech.- Fin. Overall Rating'!AY17=2,'12 KM NMSO Print Scan Cat Price'!R8,IF('Tech.- Fin. Overall Rating'!AZ17=2,'14 RI NMSO Print Scan Cat Price'!S8,IF('Tech.- Fin. Overall Rating'!BA17=2,'16 XE NMSO Print Scan Cat Price'!R8)))</f>
        <v>S3100</v>
      </c>
      <c r="T16" s="336"/>
      <c r="U16" s="334">
        <f>IF('Tech.- Fin. Overall Rating'!AY17=2,'12 KM NMSO Print Scan Cat Price'!T8,IF('Tech.- Fin. Overall Rating'!AZ17=2,'14 RI NMSO Print Scan Cat Price'!U8,IF('Tech.- Fin. Overall Rating'!BA17=2,'16 XE NMSO Print Scan Cat Price'!T8)))</f>
        <v>3086</v>
      </c>
      <c r="V16" s="334">
        <f t="shared" si="0"/>
        <v>617.20000000000005</v>
      </c>
      <c r="W16" s="334">
        <f>IF('Tech.- Fin. Overall Rating'!AY17=2,'12 KM NMSO Print Scan Cat Price'!V8,IF('Tech.- Fin. Overall Rating'!AZ17=2,'14 RI NMSO Print Scan Cat Price'!W8,IF('Tech.- Fin. Overall Rating'!BA17=2,'16 XE NMSO Print Scan Cat Price'!V8)))</f>
        <v>128</v>
      </c>
      <c r="X16" s="393" t="str">
        <f>IF('Tech.- Fin. Overall Rating'!AY17=2,'12 KM NMSO Print Scan Cat Price'!W8,IF('Tech.- Fin. Overall Rating'!AZ17=2,'14 RI NMSO Print Scan Cat Price'!X8,IF('Tech.- Fin. Overall Rating'!BA17=2,'16 XE NMSO Print Scan Cat Price'!W8)))</f>
        <v>XL PM kit model 8009458, Extra Large KODAK CONSUMABLE KIT, UPC 6004177800943</v>
      </c>
      <c r="Y16" s="332">
        <f>IF('Tech.- Fin. Overall Rating'!AY17=2,'12 KM NMSO Print Scan Cat Price'!X8,IF('Tech.- Fin. Overall Rating'!AZ17=2,'14 RI NMSO Print Scan Cat Price'!Y8,IF('Tech.- Fin. Overall Rating'!BA17=2,'16 XE NMSO Print Scan Cat Price'!X8)))</f>
        <v>3000000</v>
      </c>
      <c r="Z16" s="323"/>
    </row>
    <row r="17" spans="1:26" ht="23.25" customHeight="1">
      <c r="N17" s="175"/>
      <c r="O17" s="309"/>
      <c r="P17" s="312"/>
      <c r="Q17" s="332" t="str">
        <f>IF('Tech.- Fin. Overall Rating'!AY17=3,'11 NMSO Print Scan TCO Rank '!$AR$3,IF('Tech.- Fin. Overall Rating'!AZ17=3,'11 NMSO Print Scan TCO Rank '!$AS$3,IF('Tech.- Fin. Overall Rating'!BA17=3,'11 NMSO Print Scan TCO Rank '!$AT$3)))</f>
        <v>XE</v>
      </c>
      <c r="R17" s="332" t="s">
        <v>116</v>
      </c>
      <c r="S17" s="393" t="str">
        <f>IF('Tech.- Fin. Overall Rating'!AY17=3,'12 KM NMSO Print Scan Cat Price'!R8,IF('Tech.- Fin. Overall Rating'!AZ17=3,'14 RI NMSO Print Scan Cat Price'!S8,IF('Tech.- Fin. Overall Rating'!BA17=3,'16 XE NMSO Print Scan Cat Price'!R8)))</f>
        <v>Xerox W110 Scanner (XW110-A)</v>
      </c>
      <c r="T17" s="337"/>
      <c r="U17" s="334">
        <f>IF('Tech.- Fin. Overall Rating'!AY17=3,'12 KM NMSO Print Scan Cat Price'!T8,IF('Tech.- Fin. Overall Rating'!AZ17=3,'14 RI NMSO Print Scan Cat Price'!U8,IF('Tech.- Fin. Overall Rating'!BA17=3,'16 XE NMSO Print Scan Cat Price'!T8)))</f>
        <v>7918.58</v>
      </c>
      <c r="V17" s="334">
        <f t="shared" si="0"/>
        <v>1583.7160000000001</v>
      </c>
      <c r="W17" s="334">
        <f>IF('Tech.- Fin. Overall Rating'!AY17=3,'12 KM NMSO Print Scan Cat Price'!V8,IF('Tech.- Fin. Overall Rating'!AZ17=3,'14 RI NMSO Print Scan Cat Price'!W8,IF('Tech.- Fin. Overall Rating'!BA17=3,'16 XE NMSO Print Scan Cat Price'!V8)))</f>
        <v>343.3</v>
      </c>
      <c r="X17" s="393" t="str">
        <f>IF('Tech.- Fin. Overall Rating'!AY17=3,'12 KM NMSO Print Scan Cat Price'!W8,IF('Tech.- Fin. Overall Rating'!AZ17=3,'14 RI NMSO Print Scan Cat Price'!X8,IF('Tech.- Fin. Overall Rating'!BA17=3,'16 XE NMSO Print Scan Cat Price'!W8)))</f>
        <v>Xerox W110 Scanner Cleaning &amp; Maintenance Kit (497N07238)</v>
      </c>
      <c r="Y17" s="332">
        <f>IF('Tech.- Fin. Overall Rating'!AY17=3,'12 KM NMSO Print Scan Cat Price'!X8,IF('Tech.- Fin. Overall Rating'!AZ17=3,'14 RI NMSO Print Scan Cat Price'!Y8,IF('Tech.- Fin. Overall Rating'!BA17=3,'16 XE NMSO Print Scan Cat Price'!X8)))</f>
        <v>500000</v>
      </c>
      <c r="Z17" s="323"/>
    </row>
    <row r="18" spans="1:26" ht="29.25" customHeight="1">
      <c r="N18" s="114"/>
      <c r="O18" s="172"/>
      <c r="P18" s="172"/>
      <c r="Q18" s="172"/>
      <c r="R18" s="172"/>
      <c r="S18" s="397"/>
      <c r="T18" s="172"/>
      <c r="U18" s="172"/>
      <c r="V18" s="172"/>
      <c r="W18" s="172"/>
      <c r="X18" s="397"/>
      <c r="Y18" s="172"/>
      <c r="Z18" s="323"/>
    </row>
    <row r="19" spans="1:26" ht="16.5" customHeight="1">
      <c r="N19" s="114"/>
      <c r="O19" s="171" t="s">
        <v>31</v>
      </c>
      <c r="P19" s="322" t="s">
        <v>31</v>
      </c>
      <c r="Q19" s="323"/>
      <c r="R19" s="323"/>
      <c r="S19" s="398"/>
      <c r="T19" s="323"/>
      <c r="U19" s="323"/>
      <c r="V19" s="323"/>
      <c r="W19" s="323"/>
      <c r="X19" s="398"/>
      <c r="Y19" s="323"/>
      <c r="Z19" s="323"/>
    </row>
    <row r="20" spans="1:26" ht="16.5" customHeight="1"/>
    <row r="21" spans="1:26" ht="12" customHeight="1">
      <c r="A21" s="114"/>
      <c r="B21" s="114"/>
      <c r="C21" s="114"/>
      <c r="D21" s="114"/>
      <c r="E21" s="114"/>
      <c r="F21" s="391"/>
      <c r="G21" s="114"/>
      <c r="H21" s="114"/>
      <c r="I21" s="114"/>
      <c r="J21" s="114"/>
      <c r="K21" s="114"/>
      <c r="L21" s="114"/>
      <c r="M21" s="114"/>
    </row>
    <row r="22" spans="1:26" ht="16.5" customHeight="1">
      <c r="A22" s="114"/>
      <c r="B22" s="859" t="s">
        <v>699</v>
      </c>
      <c r="C22" s="859"/>
      <c r="D22" s="859"/>
      <c r="E22" s="859"/>
      <c r="F22" s="859"/>
      <c r="G22" s="859" t="str">
        <f>G2</f>
        <v>Quarter 30 - Period: 07.01.26 - 09.30.26</v>
      </c>
      <c r="H22" s="859"/>
      <c r="I22" s="859"/>
      <c r="J22" s="859"/>
      <c r="K22" s="859"/>
      <c r="L22" s="860"/>
      <c r="M22" s="124"/>
    </row>
    <row r="23" spans="1:26" ht="16.5" customHeight="1">
      <c r="A23" s="114"/>
      <c r="B23" s="861" t="s">
        <v>72</v>
      </c>
      <c r="C23" s="862"/>
      <c r="D23" s="862"/>
      <c r="E23" s="862"/>
      <c r="F23" s="863"/>
      <c r="G23" s="871" t="s">
        <v>74</v>
      </c>
      <c r="H23" s="872"/>
      <c r="I23" s="872"/>
      <c r="J23" s="872"/>
      <c r="K23" s="872"/>
      <c r="L23" s="873"/>
      <c r="M23" s="124"/>
    </row>
    <row r="24" spans="1:26" ht="16.5" customHeight="1">
      <c r="A24" s="114"/>
      <c r="B24" s="864"/>
      <c r="C24" s="865"/>
      <c r="D24" s="865"/>
      <c r="E24" s="865"/>
      <c r="F24" s="866"/>
      <c r="G24" s="116"/>
      <c r="H24" s="868" t="s">
        <v>75</v>
      </c>
      <c r="I24" s="868"/>
      <c r="J24" s="868"/>
      <c r="K24" s="869"/>
      <c r="L24" s="870"/>
      <c r="M24" s="124"/>
    </row>
    <row r="25" spans="1:26" ht="49.5" customHeight="1">
      <c r="A25" s="114"/>
      <c r="B25" s="69" t="s">
        <v>76</v>
      </c>
      <c r="C25" s="118" t="s">
        <v>77</v>
      </c>
      <c r="D25" s="118" t="s">
        <v>113</v>
      </c>
      <c r="E25" s="118" t="s">
        <v>114</v>
      </c>
      <c r="F25" s="118" t="s">
        <v>78</v>
      </c>
      <c r="G25" s="118" t="s">
        <v>79</v>
      </c>
      <c r="H25" s="118" t="s">
        <v>80</v>
      </c>
      <c r="I25" s="118" t="s">
        <v>81</v>
      </c>
      <c r="J25" s="118" t="s">
        <v>82</v>
      </c>
      <c r="K25" s="118" t="s">
        <v>83</v>
      </c>
      <c r="L25" s="118" t="s">
        <v>84</v>
      </c>
      <c r="M25" s="124"/>
    </row>
    <row r="26" spans="1:26" ht="32.25" customHeight="1">
      <c r="A26" s="114"/>
      <c r="B26" s="893" t="s">
        <v>40</v>
      </c>
      <c r="C26" s="896" t="s">
        <v>232</v>
      </c>
      <c r="D26" s="331" t="str">
        <f>IF('Tech.- Fin. Overall Rating'!AM9=1,'11 NMSO Print Scan TCO Rank '!$X$3,IF('Tech.- Fin. Overall Rating'!AN9=1,'11 NMSO Print Scan TCO Rank '!$Y$3,IF('Tech.- Fin. Overall Rating'!AO9=1,'11 NMSO Print Scan TCO Rank '!$Z$3)))</f>
        <v>RI</v>
      </c>
      <c r="E26" s="331" t="s">
        <v>115</v>
      </c>
      <c r="F26" s="392" t="str">
        <f>IF('Tech.- Fin. Overall Rating'!AM9=1,'12 KM NMSO Print Scan Cat Price'!D9,IF('Tech.- Fin. Overall Rating'!AN9=1,'14 RI NMSO Print Scan Cat Price'!D9,IF('Tech.- Fin. Overall Rating'!AO9=1,'16 XE NMSO Print Scan Cat Price'!D9)))</f>
        <v>Ricoh P502 (SKU 74018494, Paper Feed Unit PB1110 SKU 241418080, Hard Disk Drive Option Type P18 SKU 741418438</v>
      </c>
      <c r="G26" s="611">
        <f>IF('Tech.- Fin. Overall Rating'!AM9=1,'12 KM NMSO Print Scan Cat Price'!$G9,IF('Tech.- Fin. Overall Rating'!AN9=1,'14 RI NMSO Print Scan Cat Price'!$G9,IF('Tech.- Fin. Overall Rating'!AO9=1,'16 XE NMSO Print Scan Cat Price'!$G9)))</f>
        <v>962.35</v>
      </c>
      <c r="H26" s="121"/>
      <c r="I26" s="899"/>
      <c r="J26" s="611">
        <f>IF('Tech.- Fin. Overall Rating'!AM9=1,'12 KM NMSO Print Scan Cat Price'!$J9,IF('Tech.- Fin. Overall Rating'!AN9=1,'14 RI NMSO Print Scan Cat Price'!$J9,IF('Tech.- Fin. Overall Rating'!AO9=1,'16 XE NMSO Print Scan Cat Price'!$J9)))</f>
        <v>296.85000000000002</v>
      </c>
      <c r="K26" s="612">
        <f>IF('Tech.- Fin. Overall Rating'!AM9=1,'12 KM NMSO Print Scan Cat Price'!$K9,IF('Tech.- Fin. Overall Rating'!AN9=1,'14 RI NMSO Print Scan Cat Price'!$K9,IF('Tech.- Fin. Overall Rating'!AO9=1,'16 XE NMSO Print Scan Cat Price'!$K9)))</f>
        <v>1.1140000000000001E-2</v>
      </c>
      <c r="L26" s="124"/>
      <c r="M26" s="124"/>
    </row>
    <row r="27" spans="1:26" ht="16.5" customHeight="1">
      <c r="A27" s="114"/>
      <c r="B27" s="894"/>
      <c r="C27" s="897"/>
      <c r="D27" s="332" t="str">
        <f>IF('Tech.- Fin. Overall Rating'!AM9=2,'11 NMSO Print Scan TCO Rank '!$X$3,IF('Tech.- Fin. Overall Rating'!AN9=2,'11 NMSO Print Scan TCO Rank '!$Y$3,IF('Tech.- Fin. Overall Rating'!AO9=2,'11 NMSO Print Scan TCO Rank '!$Z$3)))</f>
        <v>KM</v>
      </c>
      <c r="E27" s="332" t="s">
        <v>116</v>
      </c>
      <c r="F27" s="393" t="str">
        <f>IF('Tech.- Fin. Overall Rating'!AM9=2,'12 KM NMSO Print Scan Cat Price'!D9,IF('Tech.- Fin. Overall Rating'!AN9=2,'14 RI NMSO Print Scan Cat Price'!D9,IF('Tech.- Fin. Overall Rating'!AO9=2,'16 XE NMSO Print Scan Cat Price'!D9)))</f>
        <v xml:space="preserve">bizhub 4051i (includes PF-P28 tray in base) </v>
      </c>
      <c r="G27" s="613">
        <f>IF('Tech.- Fin. Overall Rating'!AM9=2,'12 KM NMSO Print Scan Cat Price'!$G9,IF('Tech.- Fin. Overall Rating'!AN9=2,'14 RI NMSO Print Scan Cat Price'!$G9,IF('Tech.- Fin. Overall Rating'!AO9=2,'16 XE NMSO Print Scan Cat Price'!$G9)))</f>
        <v>1304.04</v>
      </c>
      <c r="H27" s="121"/>
      <c r="I27" s="899"/>
      <c r="J27" s="613">
        <f>IF('Tech.- Fin. Overall Rating'!AM9=2,'12 KM NMSO Print Scan Cat Price'!$J9,IF('Tech.- Fin. Overall Rating'!AN9=2,'14 RI NMSO Print Scan Cat Price'!$J9,IF('Tech.- Fin. Overall Rating'!AO9=2,'16 XE NMSO Print Scan Cat Price'!$J9)))</f>
        <v>211.09</v>
      </c>
      <c r="K27" s="614">
        <f>IF('Tech.- Fin. Overall Rating'!AM9=2,'12 KM NMSO Print Scan Cat Price'!$K9,IF('Tech.- Fin. Overall Rating'!AN9=2,'14 RI NMSO Print Scan Cat Price'!$K9,IF('Tech.- Fin. Overall Rating'!AO9=2,'16 XE NMSO Print Scan Cat Price'!$K9)))</f>
        <v>1.112E-2</v>
      </c>
      <c r="L27" s="124"/>
      <c r="M27" s="124"/>
    </row>
    <row r="28" spans="1:26" ht="16.5" customHeight="1">
      <c r="A28" s="114"/>
      <c r="B28" s="894"/>
      <c r="C28" s="898"/>
      <c r="D28" s="332" t="str">
        <f>IF('Tech.- Fin. Overall Rating'!AM9=3,'11 NMSO Print Scan TCO Rank '!$X$3,IF('Tech.- Fin. Overall Rating'!AN9=3,'11 NMSO Print Scan TCO Rank '!$Y$3,IF('Tech.- Fin. Overall Rating'!AO9=3,'11 NMSO Print Scan TCO Rank '!$Z$3)))</f>
        <v>XE</v>
      </c>
      <c r="E28" s="332" t="s">
        <v>116</v>
      </c>
      <c r="F28" s="393" t="str">
        <f>IF('Tech.- Fin. Overall Rating'!AM9=3,'12 KM NMSO Print Scan Cat Price'!D9,IF('Tech.- Fin. Overall Rating'!AN9=3,'14 RI NMSO Print Scan Cat Price'!D9,IF('Tech.- Fin. Overall Rating'!AO9=3,'16 XE NMSO Print Scan Cat Price'!D9)))</f>
        <v>Xerox VersaLink B410DN w/ Extra 550-Sheet Tray (B410DN + 097N02469)</v>
      </c>
      <c r="G28" s="613">
        <f>IF('Tech.- Fin. Overall Rating'!AM9=3,'12 KM NMSO Print Scan Cat Price'!$G9,IF('Tech.- Fin. Overall Rating'!AN9=3,'14 RI NMSO Print Scan Cat Price'!$G9,IF('Tech.- Fin. Overall Rating'!AO9=3,'16 XE NMSO Print Scan Cat Price'!$G9)))</f>
        <v>1387.55</v>
      </c>
      <c r="H28" s="121"/>
      <c r="I28" s="899"/>
      <c r="J28" s="613">
        <f>IF('Tech.- Fin. Overall Rating'!AM9=3,'12 KM NMSO Print Scan Cat Price'!$J9,IF('Tech.- Fin. Overall Rating'!AN9=3,'14 RI NMSO Print Scan Cat Price'!$J9,IF('Tech.- Fin. Overall Rating'!AO9=3,'16 XE NMSO Print Scan Cat Price'!$J9)))</f>
        <v>307.58</v>
      </c>
      <c r="K28" s="614">
        <f>IF('Tech.- Fin. Overall Rating'!AM9=3,'12 KM NMSO Print Scan Cat Price'!$K9,IF('Tech.- Fin. Overall Rating'!AN9=3,'14 RI NMSO Print Scan Cat Price'!$K9,IF('Tech.- Fin. Overall Rating'!AO9=3,'16 XE NMSO Print Scan Cat Price'!$K9)))</f>
        <v>1.549E-2</v>
      </c>
      <c r="L28" s="124"/>
      <c r="M28" s="124"/>
    </row>
    <row r="29" spans="1:26" ht="32.25" customHeight="1">
      <c r="A29" s="114"/>
      <c r="B29" s="894"/>
      <c r="C29" s="896" t="s">
        <v>237</v>
      </c>
      <c r="D29" s="331" t="str">
        <f>IF('Tech.- Fin. Overall Rating'!AM10=1,'11 NMSO Print Scan TCO Rank '!$X$3,IF('Tech.- Fin. Overall Rating'!AN10=1,'11 NMSO Print Scan TCO Rank '!$Y$3,IF('Tech.- Fin. Overall Rating'!AO10=1,'11 NMSO Print Scan TCO Rank '!$Z$3)))</f>
        <v>KM</v>
      </c>
      <c r="E29" s="331" t="s">
        <v>115</v>
      </c>
      <c r="F29" s="392" t="str">
        <f>IF('Tech.- Fin. Overall Rating'!AM10=1,'12 KM NMSO Print Scan Cat Price'!D10,IF('Tech.- Fin. Overall Rating'!AN10=1,'14 RI NMSO Print Scan Cat Price'!D10,IF('Tech.- Fin. Overall Rating'!AO10=1,'16 XE NMSO Print Scan Cat Price'!D10)))</f>
        <v>bizhub C301i ADXK013 (includes PC-116, DF-714 Dual Scan ADF)</v>
      </c>
      <c r="G29" s="611">
        <f>IF('Tech.- Fin. Overall Rating'!AM10=1,'12 KM NMSO Print Scan Cat Price'!$G10,IF('Tech.- Fin. Overall Rating'!AN10=1,'14 RI NMSO Print Scan Cat Price'!$G10,IF('Tech.- Fin. Overall Rating'!AO10=1,'16 XE NMSO Print Scan Cat Price'!$G10)))</f>
        <v>3318.16</v>
      </c>
      <c r="H29" s="121"/>
      <c r="I29" s="899"/>
      <c r="J29" s="611">
        <f>IF('Tech.- Fin. Overall Rating'!AM10=1,'12 KM NMSO Print Scan Cat Price'!$J10,IF('Tech.- Fin. Overall Rating'!AN10=1,'14 RI NMSO Print Scan Cat Price'!$J10,IF('Tech.- Fin. Overall Rating'!AO10=1,'16 XE NMSO Print Scan Cat Price'!$J10)))</f>
        <v>211.09</v>
      </c>
      <c r="K29" s="612">
        <f>IF('Tech.- Fin. Overall Rating'!AM10=1,'12 KM NMSO Print Scan Cat Price'!$K10,IF('Tech.- Fin. Overall Rating'!AN10=1,'14 RI NMSO Print Scan Cat Price'!$K10,IF('Tech.- Fin. Overall Rating'!AO10=1,'16 XE NMSO Print Scan Cat Price'!$K10)))</f>
        <v>7.7499999999999999E-3</v>
      </c>
      <c r="L29" s="612">
        <f>IF('Tech.- Fin. Overall Rating'!AM10=1,'12 KM NMSO Print Scan Cat Price'!$L10,IF('Tech.- Fin. Overall Rating'!AN10=1,'14 RI NMSO Print Scan Cat Price'!$L10,IF('Tech.- Fin. Overall Rating'!AO10=1,'16 XE NMSO Print Scan Cat Price'!$L10)))</f>
        <v>6.4250000000000002E-2</v>
      </c>
      <c r="M29" s="124"/>
    </row>
    <row r="30" spans="1:26" ht="16.5" customHeight="1">
      <c r="A30" s="114"/>
      <c r="B30" s="894"/>
      <c r="C30" s="897"/>
      <c r="D30" s="332" t="str">
        <f>IF('Tech.- Fin. Overall Rating'!AM10=2,'11 NMSO Print Scan TCO Rank '!$X$3,IF('Tech.- Fin. Overall Rating'!AN10=2,'11 NMSO Print Scan TCO Rank '!$Y$3,IF('Tech.- Fin. Overall Rating'!AO10=2,'11 NMSO Print Scan TCO Rank '!$Z$3)))</f>
        <v>RI</v>
      </c>
      <c r="E30" s="332" t="s">
        <v>116</v>
      </c>
      <c r="F30" s="393" t="str">
        <f>IF('Tech.- Fin. Overall Rating'!AM10=2,'12 KM NMSO Print Scan Cat Price'!D10,IF('Tech.- Fin. Overall Rating'!AN10=2,'14 RI NMSO Print Scan Cat Price'!D10,IF('Tech.- Fin. Overall Rating'!AO10=2,'16 XE NMSO Print Scan Cat Price'!D10)))</f>
        <v>Ricoh IP C8500 (SKU 740434087, SDD Option Type P25)</v>
      </c>
      <c r="G30" s="613">
        <f>IF('Tech.- Fin. Overall Rating'!AM10=2,'12 KM NMSO Print Scan Cat Price'!$G10,IF('Tech.- Fin. Overall Rating'!AN10=2,'14 RI NMSO Print Scan Cat Price'!$G10,IF('Tech.- Fin. Overall Rating'!AO10=2,'16 XE NMSO Print Scan Cat Price'!$G10)))</f>
        <v>2926.57</v>
      </c>
      <c r="H30" s="121"/>
      <c r="I30" s="127"/>
      <c r="J30" s="613">
        <f>IF('Tech.- Fin. Overall Rating'!AM10=2,'12 KM NMSO Print Scan Cat Price'!$J10,IF('Tech.- Fin. Overall Rating'!AN10=2,'14 RI NMSO Print Scan Cat Price'!$J10,IF('Tech.- Fin. Overall Rating'!AO10=2,'16 XE NMSO Print Scan Cat Price'!$J10)))</f>
        <v>506.42</v>
      </c>
      <c r="K30" s="614">
        <f>IF('Tech.- Fin. Overall Rating'!AM10=2,'12 KM NMSO Print Scan Cat Price'!$K10,IF('Tech.- Fin. Overall Rating'!AN10=2,'14 RI NMSO Print Scan Cat Price'!$K10,IF('Tech.- Fin. Overall Rating'!AO10=2,'16 XE NMSO Print Scan Cat Price'!$K10)))</f>
        <v>1.8190000000000001E-2</v>
      </c>
      <c r="L30" s="614">
        <f>IF('Tech.- Fin. Overall Rating'!AM10=2,'12 KM NMSO Print Scan Cat Price'!$L10,IF('Tech.- Fin. Overall Rating'!AN10=2,'14 RI NMSO Print Scan Cat Price'!$L10,IF('Tech.- Fin. Overall Rating'!AO10=2,'16 XE NMSO Print Scan Cat Price'!$L10)))</f>
        <v>8.2989999999999994E-2</v>
      </c>
      <c r="M30" s="124"/>
    </row>
    <row r="31" spans="1:26" ht="16.5" customHeight="1">
      <c r="A31" s="114"/>
      <c r="B31" s="894"/>
      <c r="C31" s="898"/>
      <c r="D31" s="332" t="str">
        <f>IF('Tech.- Fin. Overall Rating'!AM10=3,'11 NMSO Print Scan TCO Rank '!$X$3,IF('Tech.- Fin. Overall Rating'!AN10=3,'11 NMSO Print Scan TCO Rank '!$Y$3,IF('Tech.- Fin. Overall Rating'!AO10=3,'11 NMSO Print Scan TCO Rank '!$Z$3)))</f>
        <v>XE</v>
      </c>
      <c r="E31" s="332" t="s">
        <v>116</v>
      </c>
      <c r="F31" s="393" t="str">
        <f>IF('Tech.- Fin. Overall Rating'!AM10=3,'12 KM NMSO Print Scan Cat Price'!D10,IF('Tech.- Fin. Overall Rating'!AN10=3,'14 RI NMSO Print Scan Cat Price'!D10,IF('Tech.- Fin. Overall Rating'!AO10=3,'16 XE NMSO Print Scan Cat Price'!D10)))</f>
        <v>Xerox 9-Series CS963e + 097S05293</v>
      </c>
      <c r="G31" s="613">
        <f>IF('Tech.- Fin. Overall Rating'!AM10=3,'12 KM NMSO Print Scan Cat Price'!$G10,IF('Tech.- Fin. Overall Rating'!AN10=3,'14 RI NMSO Print Scan Cat Price'!$G10,IF('Tech.- Fin. Overall Rating'!AO10=3,'16 XE NMSO Print Scan Cat Price'!$G10)))</f>
        <v>3943.91</v>
      </c>
      <c r="H31" s="121"/>
      <c r="I31" s="127"/>
      <c r="J31" s="613">
        <f>IF('Tech.- Fin. Overall Rating'!AM10=3,'12 KM NMSO Print Scan Cat Price'!$J10,IF('Tech.- Fin. Overall Rating'!AN10=3,'14 RI NMSO Print Scan Cat Price'!$J10,IF('Tech.- Fin. Overall Rating'!AO10=3,'16 XE NMSO Print Scan Cat Price'!$J10)))</f>
        <v>307.58</v>
      </c>
      <c r="K31" s="614">
        <f>IF('Tech.- Fin. Overall Rating'!AM10=3,'12 KM NMSO Print Scan Cat Price'!$K10,IF('Tech.- Fin. Overall Rating'!AN10=3,'14 RI NMSO Print Scan Cat Price'!$K10,IF('Tech.- Fin. Overall Rating'!AO10=3,'16 XE NMSO Print Scan Cat Price'!$K10)))</f>
        <v>2.051E-2</v>
      </c>
      <c r="L31" s="614">
        <f>IF('Tech.- Fin. Overall Rating'!AM10=3,'12 KM NMSO Print Scan Cat Price'!$L10,IF('Tech.- Fin. Overall Rating'!AN10=3,'14 RI NMSO Print Scan Cat Price'!$L10,IF('Tech.- Fin. Overall Rating'!AO10=3,'16 XE NMSO Print Scan Cat Price'!$L10)))</f>
        <v>0.12953000000000001</v>
      </c>
      <c r="M31" s="124"/>
    </row>
    <row r="32" spans="1:26" ht="32.25" customHeight="1">
      <c r="A32" s="114"/>
      <c r="B32" s="894"/>
      <c r="C32" s="896" t="s">
        <v>241</v>
      </c>
      <c r="D32" s="331" t="str">
        <f>IF('Tech.- Fin. Overall Rating'!AM11=1,'11 NMSO Print Scan TCO Rank '!$X$3,IF('Tech.- Fin. Overall Rating'!AN11=1,'11 NMSO Print Scan TCO Rank '!$Y$3,IF('Tech.- Fin. Overall Rating'!AO11=1,'11 NMSO Print Scan TCO Rank '!$Z$3)))</f>
        <v>RI</v>
      </c>
      <c r="E32" s="331" t="s">
        <v>115</v>
      </c>
      <c r="F32" s="392" t="str">
        <f>IF('Tech.- Fin. Overall Rating'!AM11=1,'12 KM NMSO Print Scan Cat Price'!D11,IF('Tech.- Fin. Overall Rating'!AN11=1,'14 RI NMSO Print Scan Cat Price'!D11,IF('Tech.- Fin. Overall Rating'!AO11=1,'16 XE NMSO Print Scan Cat Price'!D11)))</f>
        <v>Ricoh IM C320F (SKU 240423620)</v>
      </c>
      <c r="G32" s="611">
        <f>IF('Tech.- Fin. Overall Rating'!AM11=1,'12 KM NMSO Print Scan Cat Price'!$G11,IF('Tech.- Fin. Overall Rating'!AN11=1,'14 RI NMSO Print Scan Cat Price'!$G11,IF('Tech.- Fin. Overall Rating'!AO11=1,'16 XE NMSO Print Scan Cat Price'!$G11)))</f>
        <v>1823.29</v>
      </c>
      <c r="H32" s="121"/>
      <c r="I32" s="615" t="str">
        <f>IF('Tech.- Fin. Overall Rating'!AM11=1,'12 KM NMSO Print Scan Cat Price'!$I11,IF('Tech.- Fin. Overall Rating'!AN11=1,'14 RI NMSO Print Scan Cat Price'!$I11,IF('Tech.- Fin. Overall Rating'!AO11=1,'16 XE NMSO Print Scan Cat Price'!$I11)))</f>
        <v>Included</v>
      </c>
      <c r="J32" s="615">
        <f>IF('Tech.- Fin. Overall Rating'!AM11=1,'12 KM NMSO Print Scan Cat Price'!$J11,IF('Tech.- Fin. Overall Rating'!AN11=1,'14 RI NMSO Print Scan Cat Price'!$J11,IF('Tech.- Fin. Overall Rating'!AO11=1,'16 XE NMSO Print Scan Cat Price'!$J11)))</f>
        <v>171.28</v>
      </c>
      <c r="K32" s="618">
        <f>IF('Tech.- Fin. Overall Rating'!AM11=1,'12 KM NMSO Print Scan Cat Price'!$K11,IF('Tech.- Fin. Overall Rating'!AN11=1,'14 RI NMSO Print Scan Cat Price'!$K11,IF('Tech.- Fin. Overall Rating'!AO11=1,'16 XE NMSO Print Scan Cat Price'!$K11)))</f>
        <v>1.2160000000000001E-2</v>
      </c>
      <c r="L32" s="618">
        <f>IF('Tech.- Fin. Overall Rating'!AM11=1,'12 KM NMSO Print Scan Cat Price'!$L11,IF('Tech.- Fin. Overall Rating'!AN11=1,'14 RI NMSO Print Scan Cat Price'!$L11,IF('Tech.- Fin. Overall Rating'!AO11=1,'16 XE NMSO Print Scan Cat Price'!$L11)))</f>
        <v>6.2199999999999998E-2</v>
      </c>
      <c r="M32" s="124"/>
    </row>
    <row r="33" spans="1:13" ht="16.5" customHeight="1">
      <c r="A33" s="114"/>
      <c r="B33" s="894"/>
      <c r="C33" s="897"/>
      <c r="D33" s="332" t="str">
        <f>IF('Tech.- Fin. Overall Rating'!AM11=2,'11 NMSO Print Scan TCO Rank '!$X$3,IF('Tech.- Fin. Overall Rating'!AN11=2,'11 NMSO Print Scan TCO Rank '!$Y$3,IF('Tech.- Fin. Overall Rating'!AO11=2,'11 NMSO Print Scan TCO Rank '!$Z$3)))</f>
        <v>KM</v>
      </c>
      <c r="E33" s="332" t="s">
        <v>116</v>
      </c>
      <c r="F33" s="393" t="str">
        <f>IF('Tech.- Fin. Overall Rating'!AM11=2,'12 KM NMSO Print Scan Cat Price'!D11,IF('Tech.- Fin. Overall Rating'!AN11=2,'14 RI NMSO Print Scan Cat Price'!D11,IF('Tech.- Fin. Overall Rating'!AO11=2,'16 XE NMSO Print Scan Cat Price'!D11)))</f>
        <v>bizhub C3351i (includes PF-P28 papertray)</v>
      </c>
      <c r="G33" s="613">
        <f>IF('Tech.- Fin. Overall Rating'!AM11=2,'12 KM NMSO Print Scan Cat Price'!$G11,IF('Tech.- Fin. Overall Rating'!AN11=2,'14 RI NMSO Print Scan Cat Price'!$G11,IF('Tech.- Fin. Overall Rating'!AO11=2,'16 XE NMSO Print Scan Cat Price'!$G11)))</f>
        <v>1954.73</v>
      </c>
      <c r="H33" s="121"/>
      <c r="I33" s="613">
        <f>IF('Tech.- Fin. Overall Rating'!AM11=2,'12 KM NMSO Print Scan Cat Price'!$I11,IF('Tech.- Fin. Overall Rating'!AN11=2,'14 RI NMSO Print Scan Cat Price'!$I11,IF('Tech.- Fin. Overall Rating'!AO11=2,'16 XE NMSO Print Scan Cat Price'!$I11)))</f>
        <v>89.36</v>
      </c>
      <c r="J33" s="613">
        <f>IF('Tech.- Fin. Overall Rating'!AM11=2,'12 KM NMSO Print Scan Cat Price'!$J11,IF('Tech.- Fin. Overall Rating'!AN11=2,'14 RI NMSO Print Scan Cat Price'!$J11,IF('Tech.- Fin. Overall Rating'!AO11=2,'16 XE NMSO Print Scan Cat Price'!$J11)))</f>
        <v>211.09</v>
      </c>
      <c r="K33" s="614">
        <f>IF('Tech.- Fin. Overall Rating'!AM11=2,'12 KM NMSO Print Scan Cat Price'!$K11,IF('Tech.- Fin. Overall Rating'!AN11=2,'14 RI NMSO Print Scan Cat Price'!$K11,IF('Tech.- Fin. Overall Rating'!AO11=2,'16 XE NMSO Print Scan Cat Price'!$K11)))</f>
        <v>1.184E-2</v>
      </c>
      <c r="L33" s="614">
        <f>IF('Tech.- Fin. Overall Rating'!AM11=2,'12 KM NMSO Print Scan Cat Price'!$L11,IF('Tech.- Fin. Overall Rating'!AN11=2,'14 RI NMSO Print Scan Cat Price'!$L11,IF('Tech.- Fin. Overall Rating'!AO11=2,'16 XE NMSO Print Scan Cat Price'!$L11)))</f>
        <v>6.2199999999999998E-2</v>
      </c>
      <c r="M33" s="124"/>
    </row>
    <row r="34" spans="1:13" ht="22.5" customHeight="1">
      <c r="A34" s="114"/>
      <c r="B34" s="894"/>
      <c r="C34" s="898"/>
      <c r="D34" s="332" t="str">
        <f>IF('Tech.- Fin. Overall Rating'!AM11=3,'11 NMSO Print Scan TCO Rank '!$X$3,IF('Tech.- Fin. Overall Rating'!AN11=3,'11 NMSO Print Scan TCO Rank '!$Y$3,IF('Tech.- Fin. Overall Rating'!AO11=3,'11 NMSO Print Scan TCO Rank '!$Z$3)))</f>
        <v>XE</v>
      </c>
      <c r="E34" s="332" t="s">
        <v>116</v>
      </c>
      <c r="F34" s="393" t="str">
        <f>IF('Tech.- Fin. Overall Rating'!AM11=3,'12 KM NMSO Print Scan Cat Price'!D11,IF('Tech.- Fin. Overall Rating'!AN11=3,'14 RI NMSO Print Scan Cat Price'!D11,IF('Tech.- Fin. Overall Rating'!AO11=3,'16 XE NMSO Print Scan Cat Price'!D11)))</f>
        <v>Xerox VersaLink C415DN (C415DN + 097N02465)</v>
      </c>
      <c r="G34" s="613">
        <f>IF('Tech.- Fin. Overall Rating'!AM11=3,'12 KM NMSO Print Scan Cat Price'!$G11,IF('Tech.- Fin. Overall Rating'!AN11=3,'14 RI NMSO Print Scan Cat Price'!$G11,IF('Tech.- Fin. Overall Rating'!AO11=3,'16 XE NMSO Print Scan Cat Price'!$G11)))</f>
        <v>2278.4</v>
      </c>
      <c r="H34" s="121"/>
      <c r="I34" s="613" t="str">
        <f>IF('Tech.- Fin. Overall Rating'!AM11=3,'12 KM NMSO Print Scan Cat Price'!$I11,IF('Tech.- Fin. Overall Rating'!AN11=3,'14 RI NMSO Print Scan Cat Price'!$I11,IF('Tech.- Fin. Overall Rating'!AO11=3,'16 XE NMSO Print Scan Cat Price'!$I11)))</f>
        <v>Included</v>
      </c>
      <c r="J34" s="613">
        <f>IF('Tech.- Fin. Overall Rating'!AM11=3,'12 KM NMSO Print Scan Cat Price'!$J11,IF('Tech.- Fin. Overall Rating'!AN11=3,'14 RI NMSO Print Scan Cat Price'!$J11,IF('Tech.- Fin. Overall Rating'!AO11=3,'16 XE NMSO Print Scan Cat Price'!$J11)))</f>
        <v>307.58</v>
      </c>
      <c r="K34" s="614">
        <f>IF('Tech.- Fin. Overall Rating'!AM11=3,'12 KM NMSO Print Scan Cat Price'!$K11,IF('Tech.- Fin. Overall Rating'!AN11=3,'14 RI NMSO Print Scan Cat Price'!$K11,IF('Tech.- Fin. Overall Rating'!AO11=3,'16 XE NMSO Print Scan Cat Price'!$K11)))</f>
        <v>1.549E-2</v>
      </c>
      <c r="L34" s="614">
        <f>IF('Tech.- Fin. Overall Rating'!AM11=3,'12 KM NMSO Print Scan Cat Price'!$L11,IF('Tech.- Fin. Overall Rating'!AN11=3,'14 RI NMSO Print Scan Cat Price'!$L11,IF('Tech.- Fin. Overall Rating'!AO11=3,'16 XE NMSO Print Scan Cat Price'!$L11)))</f>
        <v>0.10162</v>
      </c>
      <c r="M34" s="124"/>
    </row>
    <row r="35" spans="1:13" ht="32.25" customHeight="1">
      <c r="A35" s="114"/>
      <c r="B35" s="894"/>
      <c r="C35" s="896" t="s">
        <v>245</v>
      </c>
      <c r="D35" s="331" t="str">
        <f>IF('Tech.- Fin. Overall Rating'!AM12=1,'11 NMSO Print Scan TCO Rank '!$X$3,IF('Tech.- Fin. Overall Rating'!AN12=1,'11 NMSO Print Scan TCO Rank '!$Y$3,IF('Tech.- Fin. Overall Rating'!AO12=1,'11 NMSO Print Scan TCO Rank '!$Z$3)))</f>
        <v>KM</v>
      </c>
      <c r="E35" s="331" t="s">
        <v>115</v>
      </c>
      <c r="F35" s="392" t="str">
        <f>IF('Tech.- Fin. Overall Rating'!AM12=1,'12 KM NMSO Print Scan Cat Price'!D12,IF('Tech.- Fin. Overall Rating'!AN12=1,'14 RI NMSO Print Scan Cat Price'!D12,IF('Tech.- Fin. Overall Rating'!AO12=1,'16 XE NMSO Print Scan Cat Price'!D12)))</f>
        <v>bizhub C301i, ADXK013(includes PC-116 papertray, DF-714 dual scan ADF)</v>
      </c>
      <c r="G35" s="611">
        <f>IF('Tech.- Fin. Overall Rating'!AM12=1,'12 KM NMSO Print Scan Cat Price'!$G12,IF('Tech.- Fin. Overall Rating'!AN12=1,'14 RI NMSO Print Scan Cat Price'!$G12,IF('Tech.- Fin. Overall Rating'!AO12=1,'16 XE NMSO Print Scan Cat Price'!$G12)))</f>
        <v>3318.16</v>
      </c>
      <c r="H35" s="121"/>
      <c r="I35" s="611">
        <f>IF('Tech.- Fin. Overall Rating'!AM12=1,'12 KM NMSO Print Scan Cat Price'!$I12,IF('Tech.- Fin. Overall Rating'!AN12=1,'14 RI NMSO Print Scan Cat Price'!$I12,IF('Tech.- Fin. Overall Rating'!AO12=1,'16 XE NMSO Print Scan Cat Price'!$I12)))</f>
        <v>103.29</v>
      </c>
      <c r="J35" s="611">
        <f>IF('Tech.- Fin. Overall Rating'!AM12=1,'12 KM NMSO Print Scan Cat Price'!$J12,IF('Tech.- Fin. Overall Rating'!AN12=1,'14 RI NMSO Print Scan Cat Price'!$J12,IF('Tech.- Fin. Overall Rating'!AO12=1,'16 XE NMSO Print Scan Cat Price'!$J12)))</f>
        <v>211.09</v>
      </c>
      <c r="K35" s="612">
        <f>IF('Tech.- Fin. Overall Rating'!AM12=1,'12 KM NMSO Print Scan Cat Price'!$K12,IF('Tech.- Fin. Overall Rating'!AN12=1,'14 RI NMSO Print Scan Cat Price'!$K12,IF('Tech.- Fin. Overall Rating'!AO12=1,'16 XE NMSO Print Scan Cat Price'!$K12)))</f>
        <v>7.7499999999999999E-3</v>
      </c>
      <c r="L35" s="612">
        <f>IF('Tech.- Fin. Overall Rating'!AM12=1,'12 KM NMSO Print Scan Cat Price'!$L12,IF('Tech.- Fin. Overall Rating'!AN12=1,'14 RI NMSO Print Scan Cat Price'!$L12,IF('Tech.- Fin. Overall Rating'!AO12=1,'16 XE NMSO Print Scan Cat Price'!$L12)))</f>
        <v>6.4250000000000002E-2</v>
      </c>
      <c r="M35" s="124"/>
    </row>
    <row r="36" spans="1:13" ht="16.5" customHeight="1">
      <c r="A36" s="114"/>
      <c r="B36" s="894"/>
      <c r="C36" s="897"/>
      <c r="D36" s="332" t="str">
        <f>IF('Tech.- Fin. Overall Rating'!AM12=2,'11 NMSO Print Scan TCO Rank '!$X$3,IF('Tech.- Fin. Overall Rating'!AN12=2,'11 NMSO Print Scan TCO Rank '!$Y$3,IF('Tech.- Fin. Overall Rating'!AO12=2,'11 NMSO Print Scan TCO Rank '!$Z$3)))</f>
        <v>RI</v>
      </c>
      <c r="E36" s="332" t="s">
        <v>116</v>
      </c>
      <c r="F36" s="393" t="str">
        <f>IF('Tech.- Fin. Overall Rating'!AM12=2,'12 KM NMSO Print Scan Cat Price'!D12,IF('Tech.- Fin. Overall Rating'!AN12=2,'14 RI NMSO Print Scan Cat Price'!D12,IF('Tech.- Fin. Overall Rating'!AO12=2,'16 XE NMSO Print Scan Cat Price'!D12)))</f>
        <v>Ricoh IM C3010 ( SKU 240419302, Paper Feed Unit PB3320 SKU 241419365)</v>
      </c>
      <c r="G36" s="613">
        <f>IF('Tech.- Fin. Overall Rating'!AM12=2,'12 KM NMSO Print Scan Cat Price'!$G12,IF('Tech.- Fin. Overall Rating'!AN12=2,'14 RI NMSO Print Scan Cat Price'!$G12,IF('Tech.- Fin. Overall Rating'!AO12=2,'16 XE NMSO Print Scan Cat Price'!$G12)))</f>
        <v>5291.23</v>
      </c>
      <c r="H36" s="121"/>
      <c r="I36" s="613">
        <f>IF('Tech.- Fin. Overall Rating'!AM12=2,'12 KM NMSO Print Scan Cat Price'!$I12,IF('Tech.- Fin. Overall Rating'!AN12=2,'14 RI NMSO Print Scan Cat Price'!$I12,IF('Tech.- Fin. Overall Rating'!AO12=2,'16 XE NMSO Print Scan Cat Price'!$I12)))</f>
        <v>321.56</v>
      </c>
      <c r="J36" s="613">
        <f>IF('Tech.- Fin. Overall Rating'!AM12=2,'12 KM NMSO Print Scan Cat Price'!$J12,IF('Tech.- Fin. Overall Rating'!AN12=2,'14 RI NMSO Print Scan Cat Price'!$J12,IF('Tech.- Fin. Overall Rating'!AO12=2,'16 XE NMSO Print Scan Cat Price'!$J12)))</f>
        <v>171.28</v>
      </c>
      <c r="K36" s="614">
        <f>IF('Tech.- Fin. Overall Rating'!AM12=2,'12 KM NMSO Print Scan Cat Price'!$K12,IF('Tech.- Fin. Overall Rating'!AN12=2,'14 RI NMSO Print Scan Cat Price'!$K12,IF('Tech.- Fin. Overall Rating'!AO12=2,'16 XE NMSO Print Scan Cat Price'!$K12)))</f>
        <v>8.2100000000000003E-3</v>
      </c>
      <c r="L36" s="614">
        <f>IF('Tech.- Fin. Overall Rating'!AM12=2,'12 KM NMSO Print Scan Cat Price'!$L12,IF('Tech.- Fin. Overall Rating'!AN12=2,'14 RI NMSO Print Scan Cat Price'!$L12,IF('Tech.- Fin. Overall Rating'!AO12=2,'16 XE NMSO Print Scan Cat Price'!$L12)))</f>
        <v>6.046E-2</v>
      </c>
      <c r="M36" s="124"/>
    </row>
    <row r="37" spans="1:13" ht="16.5" customHeight="1">
      <c r="A37" s="114"/>
      <c r="B37" s="895"/>
      <c r="C37" s="898"/>
      <c r="D37" s="332" t="str">
        <f>IF('Tech.- Fin. Overall Rating'!AM12=3,'11 NMSO Print Scan TCO Rank '!$X$3,IF('Tech.- Fin. Overall Rating'!AN12=3,'11 NMSO Print Scan TCO Rank '!$Y$3,IF('Tech.- Fin. Overall Rating'!AO12=3,'11 NMSO Print Scan TCO Rank '!$Z$3)))</f>
        <v>XE</v>
      </c>
      <c r="E37" s="332" t="s">
        <v>116</v>
      </c>
      <c r="F37" s="393" t="str">
        <f>IF('Tech.- Fin. Overall Rating'!AM12=3,'12 KM NMSO Print Scan Cat Price'!D12,IF('Tech.- Fin. Overall Rating'!AN12=3,'14 RI NMSO Print Scan Cat Price'!D12,IF('Tech.- Fin. Overall Rating'!AO12=3,'16 XE NMSO Print Scan Cat Price'!D12)))</f>
        <v>Xerox AltaLink C8230H (C8230H)</v>
      </c>
      <c r="G37" s="613">
        <f>IF('Tech.- Fin. Overall Rating'!AM12=3,'12 KM NMSO Print Scan Cat Price'!$G12,IF('Tech.- Fin. Overall Rating'!AN12=3,'14 RI NMSO Print Scan Cat Price'!$G12,IF('Tech.- Fin. Overall Rating'!AO12=3,'16 XE NMSO Print Scan Cat Price'!$G12)))</f>
        <v>5058.05</v>
      </c>
      <c r="H37" s="121"/>
      <c r="I37" s="613">
        <f>IF('Tech.- Fin. Overall Rating'!AM12=3,'12 KM NMSO Print Scan Cat Price'!$I12,IF('Tech.- Fin. Overall Rating'!AN12=3,'14 RI NMSO Print Scan Cat Price'!$I12,IF('Tech.- Fin. Overall Rating'!AO12=3,'16 XE NMSO Print Scan Cat Price'!$I12)))</f>
        <v>184.55</v>
      </c>
      <c r="J37" s="613">
        <f>IF('Tech.- Fin. Overall Rating'!AM12=3,'12 KM NMSO Print Scan Cat Price'!$J12,IF('Tech.- Fin. Overall Rating'!AN12=3,'14 RI NMSO Print Scan Cat Price'!$J12,IF('Tech.- Fin. Overall Rating'!AO12=3,'16 XE NMSO Print Scan Cat Price'!$J12)))</f>
        <v>307.58</v>
      </c>
      <c r="K37" s="614">
        <f>IF('Tech.- Fin. Overall Rating'!AM12=3,'12 KM NMSO Print Scan Cat Price'!$K12,IF('Tech.- Fin. Overall Rating'!AN12=3,'14 RI NMSO Print Scan Cat Price'!$K12,IF('Tech.- Fin. Overall Rating'!AO12=3,'16 XE NMSO Print Scan Cat Price'!$K12)))</f>
        <v>1.128E-2</v>
      </c>
      <c r="L37" s="614">
        <f>IF('Tech.- Fin. Overall Rating'!AM12=3,'12 KM NMSO Print Scan Cat Price'!$L12,IF('Tech.- Fin. Overall Rating'!AN12=3,'14 RI NMSO Print Scan Cat Price'!$L12,IF('Tech.- Fin. Overall Rating'!AO12=3,'16 XE NMSO Print Scan Cat Price'!$L12)))</f>
        <v>7.5190000000000007E-2</v>
      </c>
      <c r="M37" s="124"/>
    </row>
    <row r="38" spans="1:13" ht="16.5" customHeight="1">
      <c r="A38" s="114"/>
      <c r="B38" s="114"/>
      <c r="C38" s="114"/>
      <c r="D38" s="114"/>
      <c r="E38" s="114"/>
      <c r="F38" s="391"/>
      <c r="G38" s="114"/>
      <c r="H38" s="114"/>
      <c r="I38" s="114"/>
      <c r="J38" s="114"/>
      <c r="K38" s="114"/>
      <c r="L38" s="114"/>
      <c r="M38" s="114"/>
    </row>
    <row r="39" spans="1:13" ht="16.5" customHeight="1">
      <c r="F39" s="446" t="s">
        <v>31</v>
      </c>
    </row>
    <row r="40" spans="1:13" ht="16.5" customHeight="1"/>
    <row r="41" spans="1:13" ht="16.5" customHeight="1"/>
    <row r="42" spans="1:13" ht="16.5" customHeight="1"/>
    <row r="43" spans="1:13" ht="16.5" customHeight="1"/>
    <row r="44" spans="1:13" ht="16.5" customHeight="1"/>
    <row r="45" spans="1:13" ht="16.5" customHeight="1"/>
    <row r="46" spans="1:13" ht="16.5" customHeight="1">
      <c r="A46" s="114"/>
      <c r="B46" s="114"/>
      <c r="C46" s="114"/>
      <c r="D46" s="114"/>
      <c r="E46" s="114"/>
      <c r="F46" s="391"/>
      <c r="G46" s="114"/>
      <c r="H46" s="114"/>
      <c r="I46" s="114"/>
      <c r="J46" s="114"/>
      <c r="K46" s="114"/>
      <c r="L46" s="114"/>
      <c r="M46" s="114"/>
    </row>
    <row r="47" spans="1:13" ht="24" customHeight="1">
      <c r="A47" s="114"/>
      <c r="B47" s="859" t="s">
        <v>699</v>
      </c>
      <c r="C47" s="859"/>
      <c r="D47" s="859"/>
      <c r="E47" s="859"/>
      <c r="F47" s="859"/>
      <c r="G47" s="859" t="str">
        <f>G2</f>
        <v>Quarter 30 - Period: 07.01.26 - 09.30.26</v>
      </c>
      <c r="H47" s="859"/>
      <c r="I47" s="859"/>
      <c r="J47" s="859"/>
      <c r="K47" s="859"/>
      <c r="L47" s="860"/>
      <c r="M47" s="124"/>
    </row>
    <row r="48" spans="1:13" ht="16.5" customHeight="1">
      <c r="A48" s="114"/>
      <c r="B48" s="861" t="s">
        <v>72</v>
      </c>
      <c r="C48" s="862"/>
      <c r="D48" s="862"/>
      <c r="E48" s="862"/>
      <c r="F48" s="863"/>
      <c r="G48" s="871" t="s">
        <v>74</v>
      </c>
      <c r="H48" s="872"/>
      <c r="I48" s="872"/>
      <c r="J48" s="872"/>
      <c r="K48" s="872"/>
      <c r="L48" s="873"/>
      <c r="M48" s="124"/>
    </row>
    <row r="49" spans="1:13" ht="16.5" customHeight="1">
      <c r="A49" s="114"/>
      <c r="B49" s="864"/>
      <c r="C49" s="865"/>
      <c r="D49" s="865"/>
      <c r="E49" s="865"/>
      <c r="F49" s="866"/>
      <c r="G49" s="116"/>
      <c r="H49" s="868" t="s">
        <v>75</v>
      </c>
      <c r="I49" s="868"/>
      <c r="J49" s="868"/>
      <c r="K49" s="869"/>
      <c r="L49" s="870"/>
      <c r="M49" s="124"/>
    </row>
    <row r="50" spans="1:13" ht="42" customHeight="1">
      <c r="A50" s="114"/>
      <c r="B50" s="69" t="s">
        <v>76</v>
      </c>
      <c r="C50" s="118" t="s">
        <v>77</v>
      </c>
      <c r="D50" s="118" t="s">
        <v>113</v>
      </c>
      <c r="E50" s="118" t="s">
        <v>114</v>
      </c>
      <c r="F50" s="118" t="s">
        <v>78</v>
      </c>
      <c r="G50" s="118" t="s">
        <v>79</v>
      </c>
      <c r="H50" s="118" t="s">
        <v>80</v>
      </c>
      <c r="I50" s="118" t="s">
        <v>81</v>
      </c>
      <c r="J50" s="118" t="s">
        <v>82</v>
      </c>
      <c r="K50" s="118" t="s">
        <v>83</v>
      </c>
      <c r="L50" s="118" t="s">
        <v>84</v>
      </c>
      <c r="M50" s="124"/>
    </row>
    <row r="51" spans="1:13" ht="31.9" customHeight="1">
      <c r="A51" s="114"/>
      <c r="B51" s="893" t="s">
        <v>41</v>
      </c>
      <c r="C51" s="883" t="s">
        <v>250</v>
      </c>
      <c r="D51" s="331" t="str">
        <f>IF('Tech.- Fin. Overall Rating'!AM13=1,'11 NMSO Print Scan TCO Rank '!$X$3,IF('Tech.- Fin. Overall Rating'!AN13=1,'11 NMSO Print Scan TCO Rank '!$Y$3,IF('Tech.- Fin. Overall Rating'!AO13=1,'11 NMSO Print Scan TCO Rank '!$Z$3)))</f>
        <v>KM</v>
      </c>
      <c r="E51" s="331" t="s">
        <v>115</v>
      </c>
      <c r="F51" s="392" t="str">
        <f>IF('Tech.- Fin. Overall Rating'!AM13=1,'12 KM NMSO Print Scan Cat Price'!D13,IF('Tech.- Fin. Overall Rating'!AN13=1,'14 RI NMSO Print Scan Cat Price'!D13,IF('Tech.- Fin. Overall Rating'!AO13=1,'16 XE NMSO Print Scan Cat Price'!D13)))</f>
        <v xml:space="preserve">bizhub C4000i (includes additional 1 x 500 sheet tray PF-P28) </v>
      </c>
      <c r="G51" s="611">
        <f>IF('Tech.- Fin. Overall Rating'!AM13=1,'12 KM NMSO Print Scan Cat Price'!$G13,IF('Tech.- Fin. Overall Rating'!AN13=1,'14 RI NMSO Print Scan Cat Price'!$G13,IF('Tech.- Fin. Overall Rating'!AO13=1,'16 XE NMSO Print Scan Cat Price'!$G13)))</f>
        <v>1375.01</v>
      </c>
      <c r="H51" s="121"/>
      <c r="I51" s="122"/>
      <c r="J51" s="611">
        <f>IF('Tech.- Fin. Overall Rating'!AM13=1,'12 KM NMSO Print Scan Cat Price'!$J13,IF('Tech.- Fin. Overall Rating'!AN13=1,'14 RI NMSO Print Scan Cat Price'!$J13,IF('Tech.- Fin. Overall Rating'!AO13=1,'16 XE NMSO Print Scan Cat Price'!$J13)))</f>
        <v>211.09</v>
      </c>
      <c r="K51" s="612">
        <f>IF('Tech.- Fin. Overall Rating'!AM13=1,'12 KM NMSO Print Scan Cat Price'!$K13,IF('Tech.- Fin. Overall Rating'!AN13=1,'14 RI NMSO Print Scan Cat Price'!$K13,IF('Tech.- Fin. Overall Rating'!AO13=1,'16 XE NMSO Print Scan Cat Price'!$K13)))</f>
        <v>1.2E-2</v>
      </c>
      <c r="L51" s="612">
        <f>IF('Tech.- Fin. Overall Rating'!AM13=1,'12 KM NMSO Print Scan Cat Price'!$L13,IF('Tech.- Fin. Overall Rating'!AN13=1,'14 RI NMSO Print Scan Cat Price'!$L13,IF('Tech.- Fin. Overall Rating'!AO13=1,'16 XE NMSO Print Scan Cat Price'!$L13)))</f>
        <v>6.9000000000000006E-2</v>
      </c>
      <c r="M51" s="124"/>
    </row>
    <row r="52" spans="1:13" ht="22.5">
      <c r="A52" s="114"/>
      <c r="B52" s="894"/>
      <c r="C52" s="884"/>
      <c r="D52" s="332" t="str">
        <f>IF('Tech.- Fin. Overall Rating'!AM13=2,'11 NMSO Print Scan TCO Rank '!$X$3,IF('Tech.- Fin. Overall Rating'!AN13=2,'11 NMSO Print Scan TCO Rank '!$Y$3,IF('Tech.- Fin. Overall Rating'!AO13=2,'11 NMSO Print Scan TCO Rank '!$Z$3)))</f>
        <v>RI</v>
      </c>
      <c r="E52" s="332" t="s">
        <v>116</v>
      </c>
      <c r="F52" s="393" t="str">
        <f>IF('Tech.- Fin. Overall Rating'!AM13=2,'12 KM NMSO Print Scan Cat Price'!D13,IF('Tech.- Fin. Overall Rating'!AN13=2,'14 RI NMSO Print Scan Cat Price'!D13,IF('Tech.- Fin. Overall Rating'!AO13=2,'16 XE NMSO Print Scan Cat Price'!D13)))</f>
        <v>Ricoh PC 600 (SUK 740408301, PFU PB1150 SKU 741408300, HDD Type P17 SKU 741MX408384RA)</v>
      </c>
      <c r="G52" s="613">
        <f>IF('Tech.- Fin. Overall Rating'!AM13=2,'12 KM NMSO Print Scan Cat Price'!$G13,IF('Tech.- Fin. Overall Rating'!AN13=2,'14 RI NMSO Print Scan Cat Price'!$G13,IF('Tech.- Fin. Overall Rating'!AO13=2,'16 XE NMSO Print Scan Cat Price'!$G13)))</f>
        <v>1183.57</v>
      </c>
      <c r="H52" s="121"/>
      <c r="I52" s="122"/>
      <c r="J52" s="613">
        <f>IF('Tech.- Fin. Overall Rating'!AM13=2,'12 KM NMSO Print Scan Cat Price'!$J13,IF('Tech.- Fin. Overall Rating'!AN13=2,'14 RI NMSO Print Scan Cat Price'!$J13,IF('Tech.- Fin. Overall Rating'!AO13=2,'16 XE NMSO Print Scan Cat Price'!$J13)))</f>
        <v>296.85000000000002</v>
      </c>
      <c r="K52" s="614">
        <f>IF('Tech.- Fin. Overall Rating'!AM13=2,'12 KM NMSO Print Scan Cat Price'!$K13,IF('Tech.- Fin. Overall Rating'!AN13=2,'14 RI NMSO Print Scan Cat Price'!$K13,IF('Tech.- Fin. Overall Rating'!AO13=2,'16 XE NMSO Print Scan Cat Price'!$K13)))</f>
        <v>1.2160000000000001E-2</v>
      </c>
      <c r="L52" s="614">
        <f>IF('Tech.- Fin. Overall Rating'!AM13=2,'12 KM NMSO Print Scan Cat Price'!$L13,IF('Tech.- Fin. Overall Rating'!AN13=2,'14 RI NMSO Print Scan Cat Price'!$L13,IF('Tech.- Fin. Overall Rating'!AO13=2,'16 XE NMSO Print Scan Cat Price'!$L13)))</f>
        <v>7.1199999999999999E-2</v>
      </c>
      <c r="M52" s="124"/>
    </row>
    <row r="53" spans="1:13">
      <c r="A53" s="114"/>
      <c r="B53" s="894"/>
      <c r="C53" s="885"/>
      <c r="D53" s="332" t="str">
        <f>IF('Tech.- Fin. Overall Rating'!AM13=3,'11 NMSO Print Scan TCO Rank '!$X$3,IF('Tech.- Fin. Overall Rating'!AN13=3,'11 NMSO Print Scan TCO Rank '!$Y$3,IF('Tech.- Fin. Overall Rating'!AO13=3,'11 NMSO Print Scan TCO Rank '!$Z$3)))</f>
        <v>XE</v>
      </c>
      <c r="E53" s="332" t="s">
        <v>116</v>
      </c>
      <c r="F53" s="393" t="str">
        <f>IF('Tech.- Fin. Overall Rating'!AM13=3,'12 KM NMSO Print Scan Cat Price'!D13,IF('Tech.- Fin. Overall Rating'!AN13=3,'14 RI NMSO Print Scan Cat Price'!D13,IF('Tech.- Fin. Overall Rating'!AO13=3,'16 XE NMSO Print Scan Cat Price'!D13)))</f>
        <v>Xerox VersaLink C620DN w/ Extra 550-Sheet Tray (C620DN + 097N02441)</v>
      </c>
      <c r="G53" s="613">
        <f>IF('Tech.- Fin. Overall Rating'!AM13=3,'12 KM NMSO Print Scan Cat Price'!$G13,IF('Tech.- Fin. Overall Rating'!AN13=3,'14 RI NMSO Print Scan Cat Price'!$G13,IF('Tech.- Fin. Overall Rating'!AO13=3,'16 XE NMSO Print Scan Cat Price'!$G13)))</f>
        <v>1572.1</v>
      </c>
      <c r="H53" s="121"/>
      <c r="I53" s="122"/>
      <c r="J53" s="613">
        <f>IF('Tech.- Fin. Overall Rating'!AM13=3,'12 KM NMSO Print Scan Cat Price'!$J13,IF('Tech.- Fin. Overall Rating'!AN13=3,'14 RI NMSO Print Scan Cat Price'!$J13,IF('Tech.- Fin. Overall Rating'!AO13=3,'16 XE NMSO Print Scan Cat Price'!$J13)))</f>
        <v>307.58</v>
      </c>
      <c r="K53" s="614">
        <f>IF('Tech.- Fin. Overall Rating'!AM13=3,'12 KM NMSO Print Scan Cat Price'!$K13,IF('Tech.- Fin. Overall Rating'!AN13=3,'14 RI NMSO Print Scan Cat Price'!$K13,IF('Tech.- Fin. Overall Rating'!AO13=3,'16 XE NMSO Print Scan Cat Price'!$K13)))</f>
        <v>2.051E-2</v>
      </c>
      <c r="L53" s="614">
        <f>IF('Tech.- Fin. Overall Rating'!AM13=3,'12 KM NMSO Print Scan Cat Price'!$L13,IF('Tech.- Fin. Overall Rating'!AN13=3,'14 RI NMSO Print Scan Cat Price'!$L13,IF('Tech.- Fin. Overall Rating'!AO13=3,'16 XE NMSO Print Scan Cat Price'!$L13)))</f>
        <v>0.13124</v>
      </c>
      <c r="M53" s="124"/>
    </row>
    <row r="54" spans="1:13" ht="30" customHeight="1">
      <c r="A54" s="114"/>
      <c r="B54" s="894"/>
      <c r="C54" s="883" t="s">
        <v>254</v>
      </c>
      <c r="D54" s="704" t="str">
        <f>IF('Tech.- Fin. Overall Rating'!AM14=1,'11 NMSO Print Scan TCO Rank '!$X$3,IF('Tech.- Fin. Overall Rating'!AN14=1,'11 NMSO Print Scan TCO Rank '!$Y$3,IF('Tech.- Fin. Overall Rating'!AO14=1,'11 NMSO Print Scan TCO Rank '!$Z$3)))</f>
        <v>KM</v>
      </c>
      <c r="E54" s="331" t="s">
        <v>115</v>
      </c>
      <c r="F54" s="392" t="str">
        <f>IF('Tech.- Fin. Overall Rating'!AM14=1,'12 KM NMSO Print Scan Cat Price'!D14,IF('Tech.- Fin. Overall Rating'!AN14=1,'14 RI NMSO Print Scan Cat Price'!D14,IF('Tech.- Fin. Overall Rating'!AO14=1,'16 XE NMSO Print Scan Cat Price'!D14)))</f>
        <v xml:space="preserve">bizhub 4051i (includes PF-P28 tray in base) </v>
      </c>
      <c r="G54" s="611">
        <f>IF('Tech.- Fin. Overall Rating'!AM14=1,'12 KM NMSO Print Scan Cat Price'!$G14,IF('Tech.- Fin. Overall Rating'!AN14=1,'14 RI NMSO Print Scan Cat Price'!$G14,IF('Tech.- Fin. Overall Rating'!AO14=1,'16 XE NMSO Print Scan Cat Price'!$G14)))</f>
        <v>1304.04</v>
      </c>
      <c r="H54" s="121"/>
      <c r="I54" s="611">
        <f>IF('Tech.- Fin. Overall Rating'!AM14=1,'12 KM NMSO Print Scan Cat Price'!$I14,IF('Tech.- Fin. Overall Rating'!AN14=1,'14 RI NMSO Print Scan Cat Price'!$I14,IF('Tech.- Fin. Overall Rating'!AO14=1,'16 XE NMSO Print Scan Cat Price'!$I14)))</f>
        <v>89.36</v>
      </c>
      <c r="J54" s="611">
        <f>IF('Tech.- Fin. Overall Rating'!AM14=1,'12 KM NMSO Print Scan Cat Price'!$J14,IF('Tech.- Fin. Overall Rating'!AN14=1,'14 RI NMSO Print Scan Cat Price'!$J14,IF('Tech.- Fin. Overall Rating'!AO14=1,'16 XE NMSO Print Scan Cat Price'!$J14)))</f>
        <v>211.09</v>
      </c>
      <c r="K54" s="612">
        <f>IF('Tech.- Fin. Overall Rating'!AM14=1,'12 KM NMSO Print Scan Cat Price'!$K14,IF('Tech.- Fin. Overall Rating'!AN14=1,'14 RI NMSO Print Scan Cat Price'!$K14,IF('Tech.- Fin. Overall Rating'!AO14=1,'16 XE NMSO Print Scan Cat Price'!$K14)))</f>
        <v>1.112E-2</v>
      </c>
      <c r="L54" s="124"/>
      <c r="M54" s="124"/>
    </row>
    <row r="55" spans="1:13">
      <c r="A55" s="114"/>
      <c r="B55" s="894"/>
      <c r="C55" s="884"/>
      <c r="D55" s="332" t="str">
        <f>IF('Tech.- Fin. Overall Rating'!AM14=2,'11 NMSO Print Scan TCO Rank '!$X$3,IF('Tech.- Fin. Overall Rating'!AN14=2,'11 NMSO Print Scan TCO Rank '!$Y$3,IF('Tech.- Fin. Overall Rating'!AO14=2,'11 NMSO Print Scan TCO Rank '!$Z$3)))</f>
        <v>RI</v>
      </c>
      <c r="E55" s="332" t="s">
        <v>116</v>
      </c>
      <c r="F55" s="393" t="str">
        <f>IF('Tech.- Fin. Overall Rating'!AM14=2,'12 KM NMSO Print Scan Cat Price'!D14,IF('Tech.- Fin. Overall Rating'!AN14=2,'14 RI NMSO Print Scan Cat Price'!D14,IF('Tech.- Fin. Overall Rating'!AO14=2,'16 XE NMSO Print Scan Cat Price'!D14)))</f>
        <v>Ricoh IM 460F (SKU 240423501, Paper Feed Unit PB1200 SKU 241423525)</v>
      </c>
      <c r="G55" s="613">
        <f>IF('Tech.- Fin. Overall Rating'!AM14=2,'12 KM NMSO Print Scan Cat Price'!$G14,IF('Tech.- Fin. Overall Rating'!AN14=2,'14 RI NMSO Print Scan Cat Price'!$G14,IF('Tech.- Fin. Overall Rating'!AO14=2,'16 XE NMSO Print Scan Cat Price'!$G14)))</f>
        <v>1439.65</v>
      </c>
      <c r="H55" s="121"/>
      <c r="I55" s="613" t="str">
        <f>IF('Tech.- Fin. Overall Rating'!AM14=2,'12 KM NMSO Print Scan Cat Price'!$I14,IF('Tech.- Fin. Overall Rating'!AN14=2,'14 RI NMSO Print Scan Cat Price'!$I14,IF('Tech.- Fin. Overall Rating'!AO14=2,'16 XE NMSO Print Scan Cat Price'!$I14)))</f>
        <v>Included</v>
      </c>
      <c r="J55" s="613">
        <f>IF('Tech.- Fin. Overall Rating'!AM14=2,'12 KM NMSO Print Scan Cat Price'!$J14,IF('Tech.- Fin. Overall Rating'!AN14=2,'14 RI NMSO Print Scan Cat Price'!$J14,IF('Tech.- Fin. Overall Rating'!AO14=2,'16 XE NMSO Print Scan Cat Price'!$J14)))</f>
        <v>171.28</v>
      </c>
      <c r="K55" s="614">
        <f>IF('Tech.- Fin. Overall Rating'!AM14=2,'12 KM NMSO Print Scan Cat Price'!$K14,IF('Tech.- Fin. Overall Rating'!AN14=2,'14 RI NMSO Print Scan Cat Price'!$K14,IF('Tech.- Fin. Overall Rating'!AO14=2,'16 XE NMSO Print Scan Cat Price'!$K14)))</f>
        <v>1.1350000000000001E-2</v>
      </c>
      <c r="L55" s="124"/>
      <c r="M55" s="124"/>
    </row>
    <row r="56" spans="1:13">
      <c r="A56" s="114"/>
      <c r="B56" s="894"/>
      <c r="C56" s="885"/>
      <c r="D56" s="332" t="str">
        <f>IF('Tech.- Fin. Overall Rating'!AM14=3,'11 NMSO Print Scan TCO Rank '!$X$3,IF('Tech.- Fin. Overall Rating'!AN14=3,'11 NMSO Print Scan TCO Rank '!$Y$3,IF('Tech.- Fin. Overall Rating'!AO14=3,'11 NMSO Print Scan TCO Rank '!$Z$3)))</f>
        <v>XE</v>
      </c>
      <c r="E56" s="332" t="s">
        <v>116</v>
      </c>
      <c r="F56" s="393" t="str">
        <f>IF('Tech.- Fin. Overall Rating'!AM14=3,'12 KM NMSO Print Scan Cat Price'!D14,IF('Tech.- Fin. Overall Rating'!AN14=3,'14 RI NMSO Print Scan Cat Price'!D14,IF('Tech.- Fin. Overall Rating'!AO14=3,'16 XE NMSO Print Scan Cat Price'!D14)))</f>
        <v>Xerox VersaLink B625DN  (097N02445)</v>
      </c>
      <c r="G56" s="613">
        <f>IF('Tech.- Fin. Overall Rating'!AM14=3,'12 KM NMSO Print Scan Cat Price'!$G14,IF('Tech.- Fin. Overall Rating'!AN14=3,'14 RI NMSO Print Scan Cat Price'!$G14,IF('Tech.- Fin. Overall Rating'!AO14=3,'16 XE NMSO Print Scan Cat Price'!$G14)))</f>
        <v>3027.99</v>
      </c>
      <c r="H56" s="121"/>
      <c r="I56" s="613" t="str">
        <f>IF('Tech.- Fin. Overall Rating'!AM14=3,'12 KM NMSO Print Scan Cat Price'!$I14,IF('Tech.- Fin. Overall Rating'!AN14=3,'14 RI NMSO Print Scan Cat Price'!$I14,IF('Tech.- Fin. Overall Rating'!AO14=3,'16 XE NMSO Print Scan Cat Price'!$I14)))</f>
        <v>Included</v>
      </c>
      <c r="J56" s="613">
        <f>IF('Tech.- Fin. Overall Rating'!AM14=3,'12 KM NMSO Print Scan Cat Price'!$J14,IF('Tech.- Fin. Overall Rating'!AN14=3,'14 RI NMSO Print Scan Cat Price'!$J14,IF('Tech.- Fin. Overall Rating'!AO14=3,'16 XE NMSO Print Scan Cat Price'!$J14)))</f>
        <v>307.58</v>
      </c>
      <c r="K56" s="614">
        <f>IF('Tech.- Fin. Overall Rating'!AM14=3,'12 KM NMSO Print Scan Cat Price'!$K14,IF('Tech.- Fin. Overall Rating'!AN14=3,'14 RI NMSO Print Scan Cat Price'!$K14,IF('Tech.- Fin. Overall Rating'!AO14=3,'16 XE NMSO Print Scan Cat Price'!$K14)))</f>
        <v>1.3899999999999999E-2</v>
      </c>
      <c r="L56" s="124"/>
      <c r="M56" s="124"/>
    </row>
    <row r="57" spans="1:13" ht="32.25" customHeight="1">
      <c r="A57" s="114"/>
      <c r="B57" s="894"/>
      <c r="C57" s="883" t="s">
        <v>258</v>
      </c>
      <c r="D57" s="331" t="str">
        <f>IF('Tech.- Fin. Overall Rating'!AM15=1,'11 NMSO Print Scan TCO Rank '!$X$3,IF('Tech.- Fin. Overall Rating'!AN15=1,'11 NMSO Print Scan TCO Rank '!$Y$3,IF('Tech.- Fin. Overall Rating'!AO15=1,'11 NMSO Print Scan TCO Rank '!$Z$3)))</f>
        <v>KM</v>
      </c>
      <c r="E57" s="331" t="s">
        <v>115</v>
      </c>
      <c r="F57" s="392" t="str">
        <f>IF('Tech.- Fin. Overall Rating'!AM15=1,'12 KM NMSO Print Scan Cat Price'!D15,IF('Tech.- Fin. Overall Rating'!AN15=1,'14 RI NMSO Print Scan Cat Price'!D15,IF('Tech.- Fin. Overall Rating'!AO15=1,'16 XE NMSO Print Scan Cat Price'!D15)))</f>
        <v>bizhub 451i,  ADXT011</v>
      </c>
      <c r="G57" s="611">
        <f>IF('Tech.- Fin. Overall Rating'!AM15=1,'12 KM NMSO Print Scan Cat Price'!$G15,IF('Tech.- Fin. Overall Rating'!AN15=1,'14 RI NMSO Print Scan Cat Price'!$G15,IF('Tech.- Fin. Overall Rating'!AO15=1,'16 XE NMSO Print Scan Cat Price'!$G15)))</f>
        <v>3987.2</v>
      </c>
      <c r="H57" s="611">
        <f>IF('Tech.- Fin. Overall Rating'!AM15=1,'12 KM NMSO Print Scan Cat Price'!H$15,IF('Tech.- Fin. Overall Rating'!AN15=1,'14 RI NMSO Print Scan Cat Price'!H$15,IF('Tech.- Fin. Overall Rating'!AO15=1,'16 XE NMSO Print Scan Cat Price'!H$15)))</f>
        <v>535.17999999999995</v>
      </c>
      <c r="I57" s="611">
        <f>IF('Tech.- Fin. Overall Rating'!AM15=1,'12 KM NMSO Print Scan Cat Price'!I$15,IF('Tech.- Fin. Overall Rating'!AN15=1,'14 RI NMSO Print Scan Cat Price'!I$15,IF('Tech.- Fin. Overall Rating'!AO15=1,'16 XE NMSO Print Scan Cat Price'!I$15)))</f>
        <v>103.29</v>
      </c>
      <c r="J57" s="611">
        <f>IF('Tech.- Fin. Overall Rating'!AM15=1,'12 KM NMSO Print Scan Cat Price'!J$15,IF('Tech.- Fin. Overall Rating'!AN15=1,'14 RI NMSO Print Scan Cat Price'!J$15,IF('Tech.- Fin. Overall Rating'!AO15=1,'16 XE NMSO Print Scan Cat Price'!J$15)))</f>
        <v>211.09</v>
      </c>
      <c r="K57" s="612">
        <f>IF('Tech.- Fin. Overall Rating'!AM15=1,'12 KM NMSO Print Scan Cat Price'!K$15,IF('Tech.- Fin. Overall Rating'!AN15=1,'14 RI NMSO Print Scan Cat Price'!K$15,IF('Tech.- Fin. Overall Rating'!AO15=1,'16 XE NMSO Print Scan Cat Price'!K$15)))</f>
        <v>7.1000000000000004E-3</v>
      </c>
      <c r="L57" s="124"/>
      <c r="M57" s="124"/>
    </row>
    <row r="58" spans="1:13">
      <c r="A58" s="114"/>
      <c r="B58" s="894"/>
      <c r="C58" s="884"/>
      <c r="D58" s="332" t="str">
        <f>IF('Tech.- Fin. Overall Rating'!AM15=2,'11 NMSO Print Scan TCO Rank '!$X$3,IF('Tech.- Fin. Overall Rating'!AN15=2,'11 NMSO Print Scan TCO Rank '!$Y$3,IF('Tech.- Fin. Overall Rating'!AO15=2,'11 NMSO Print Scan TCO Rank '!$Z$3)))</f>
        <v>RI</v>
      </c>
      <c r="E58" s="332" t="s">
        <v>116</v>
      </c>
      <c r="F58" s="393" t="str">
        <f>IF('Tech.- Fin. Overall Rating'!AM15=2,'12 KM NMSO Print Scan Cat Price'!D15,IF('Tech.- Fin. Overall Rating'!AN15=2,'14 RI NMSO Print Scan Cat Price'!D15,IF('Tech.- Fin. Overall Rating'!AO15=2,'16 XE NMSO Print Scan Cat Price'!D15)))</f>
        <v>Ricoh IM 4000 (SKU 240418826, Paper Feed Unit PB3300 241418352)</v>
      </c>
      <c r="G58" s="613">
        <f>IF('Tech.- Fin. Overall Rating'!AM15=2,'12 KM NMSO Print Scan Cat Price'!$G15,IF('Tech.- Fin. Overall Rating'!AN15=2,'14 RI NMSO Print Scan Cat Price'!$G15,IF('Tech.- Fin. Overall Rating'!AO15=2,'16 XE NMSO Print Scan Cat Price'!$G15)))</f>
        <v>3867.58</v>
      </c>
      <c r="H58" s="613">
        <f>IF('Tech.- Fin. Overall Rating'!AM15=2,'12 KM NMSO Print Scan Cat Price'!H$15,IF('Tech.- Fin. Overall Rating'!AN15=2,'14 RI NMSO Print Scan Cat Price'!H$15,IF('Tech.- Fin. Overall Rating'!AO15=2,'16 XE NMSO Print Scan Cat Price'!H$15)))</f>
        <v>500.56</v>
      </c>
      <c r="I58" s="613">
        <f>IF('Tech.- Fin. Overall Rating'!AM15=2,'12 KM NMSO Print Scan Cat Price'!I$15,IF('Tech.- Fin. Overall Rating'!AN15=2,'14 RI NMSO Print Scan Cat Price'!I$15,IF('Tech.- Fin. Overall Rating'!AO15=2,'16 XE NMSO Print Scan Cat Price'!I$15)))</f>
        <v>521.70000000000005</v>
      </c>
      <c r="J58" s="613">
        <f>IF('Tech.- Fin. Overall Rating'!AM15=2,'12 KM NMSO Print Scan Cat Price'!J$15,IF('Tech.- Fin. Overall Rating'!AN15=2,'14 RI NMSO Print Scan Cat Price'!J$15,IF('Tech.- Fin. Overall Rating'!AO15=2,'16 XE NMSO Print Scan Cat Price'!J$15)))</f>
        <v>171.28</v>
      </c>
      <c r="K58" s="614">
        <f>IF('Tech.- Fin. Overall Rating'!AM15=2,'12 KM NMSO Print Scan Cat Price'!K$15,IF('Tech.- Fin. Overall Rating'!AN15=2,'14 RI NMSO Print Scan Cat Price'!K$15,IF('Tech.- Fin. Overall Rating'!AO15=2,'16 XE NMSO Print Scan Cat Price'!K$15)))</f>
        <v>7.0699999999999999E-3</v>
      </c>
      <c r="L58" s="124"/>
      <c r="M58" s="124"/>
    </row>
    <row r="59" spans="1:13">
      <c r="A59" s="114"/>
      <c r="B59" s="894"/>
      <c r="C59" s="885"/>
      <c r="D59" s="332" t="str">
        <f>IF('Tech.- Fin. Overall Rating'!AM15=3,'11 NMSO Print Scan TCO Rank '!$X$3,IF('Tech.- Fin. Overall Rating'!AN15=3,'11 NMSO Print Scan TCO Rank '!$Y$3,IF('Tech.- Fin. Overall Rating'!AO15=3,'11 NMSO Print Scan TCO Rank '!$Z$3)))</f>
        <v>XE</v>
      </c>
      <c r="E59" s="332" t="s">
        <v>116</v>
      </c>
      <c r="F59" s="393" t="str">
        <f>IF('Tech.- Fin. Overall Rating'!AM15=3,'12 KM NMSO Print Scan Cat Price'!D15,IF('Tech.- Fin. Overall Rating'!AN15=3,'14 RI NMSO Print Scan Cat Price'!D15,IF('Tech.- Fin. Overall Rating'!AO15=3,'16 XE NMSO Print Scan Cat Price'!D15)))</f>
        <v>Xerox AltaLink B8245 (B8245H)</v>
      </c>
      <c r="G59" s="613">
        <f>IF('Tech.- Fin. Overall Rating'!AM15=3,'12 KM NMSO Print Scan Cat Price'!$G15,IF('Tech.- Fin. Overall Rating'!AN15=3,'14 RI NMSO Print Scan Cat Price'!$G15,IF('Tech.- Fin. Overall Rating'!AO15=3,'16 XE NMSO Print Scan Cat Price'!$G15)))</f>
        <v>5857.77</v>
      </c>
      <c r="H59" s="613">
        <f>IF('Tech.- Fin. Overall Rating'!AM15=3,'12 KM NMSO Print Scan Cat Price'!H$15,IF('Tech.- Fin. Overall Rating'!AN15=3,'14 RI NMSO Print Scan Cat Price'!H$15,IF('Tech.- Fin. Overall Rating'!AO15=3,'16 XE NMSO Print Scan Cat Price'!H$15)))</f>
        <v>717.7</v>
      </c>
      <c r="I59" s="613">
        <f>IF('Tech.- Fin. Overall Rating'!AM15=3,'12 KM NMSO Print Scan Cat Price'!I$15,IF('Tech.- Fin. Overall Rating'!AN15=3,'14 RI NMSO Print Scan Cat Price'!I$15,IF('Tech.- Fin. Overall Rating'!AO15=3,'16 XE NMSO Print Scan Cat Price'!I$15)))</f>
        <v>184.55</v>
      </c>
      <c r="J59" s="613">
        <f>IF('Tech.- Fin. Overall Rating'!AM15=3,'12 KM NMSO Print Scan Cat Price'!J$15,IF('Tech.- Fin. Overall Rating'!AN15=3,'14 RI NMSO Print Scan Cat Price'!J$15,IF('Tech.- Fin. Overall Rating'!AO15=3,'16 XE NMSO Print Scan Cat Price'!J$15)))</f>
        <v>307.58</v>
      </c>
      <c r="K59" s="614">
        <f>IF('Tech.- Fin. Overall Rating'!AM15=3,'12 KM NMSO Print Scan Cat Price'!K$15,IF('Tech.- Fin. Overall Rating'!AN15=3,'14 RI NMSO Print Scan Cat Price'!K$15,IF('Tech.- Fin. Overall Rating'!AO15=3,'16 XE NMSO Print Scan Cat Price'!K$15)))</f>
        <v>7.7499999999999999E-3</v>
      </c>
      <c r="L59" s="124"/>
      <c r="M59" s="124"/>
    </row>
    <row r="60" spans="1:13" ht="27" customHeight="1">
      <c r="A60" s="114"/>
      <c r="B60" s="894"/>
      <c r="C60" s="883" t="s">
        <v>263</v>
      </c>
      <c r="D60" s="331" t="str">
        <f>IF('Tech.- Fin. Overall Rating'!AM16=1,'11 NMSO Print Scan TCO Rank '!$X$3,IF('Tech.- Fin. Overall Rating'!AN16=1,'11 NMSO Print Scan TCO Rank '!$Y$3,IF('Tech.- Fin. Overall Rating'!AO16=1,'11 NMSO Print Scan TCO Rank '!$Z$3)))</f>
        <v>KM</v>
      </c>
      <c r="E60" s="331" t="s">
        <v>115</v>
      </c>
      <c r="F60" s="392" t="str">
        <f>IF('Tech.- Fin. Overall Rating'!AM16=1,'12 KM NMSO Print Scan Cat Price'!D16,IF('Tech.- Fin. Overall Rating'!AN16=1,'14 RI NMSO Print Scan Cat Price'!D16,IF('Tech.- Fin. Overall Rating'!AO16=1,'16 XE NMSO Print Scan Cat Price'!D16)))</f>
        <v>bizhub C4050i (includes PF-P21 papertray)</v>
      </c>
      <c r="G60" s="611">
        <f>IF('Tech.- Fin. Overall Rating'!AM16=1,'12 KM NMSO Print Scan Cat Price'!$G16,IF('Tech.- Fin. Overall Rating'!AN16=1,'14 RI NMSO Print Scan Cat Price'!$G16,IF('Tech.- Fin. Overall Rating'!AO16=1,'16 XE NMSO Print Scan Cat Price'!$G16)))</f>
        <v>2321.89</v>
      </c>
      <c r="H60" s="127"/>
      <c r="I60" s="611" t="str">
        <f>IF('Tech.- Fin. Overall Rating'!AM16=1,'12 KM NMSO Print Scan Cat Price'!$I16,IF('Tech.- Fin. Overall Rating'!AN16=1,'14 RI NMSO Print Scan Cat Price'!$I16,IF('Tech.- Fin. Overall Rating'!AO16=1,'16 XE NMSO Print Scan Cat Price'!$I16)))</f>
        <v>Included</v>
      </c>
      <c r="J60" s="611">
        <f>IF('Tech.- Fin. Overall Rating'!AM16=1,'12 KM NMSO Print Scan Cat Price'!$J16,IF('Tech.- Fin. Overall Rating'!AN16=1,'14 RI NMSO Print Scan Cat Price'!$J16,IF('Tech.- Fin. Overall Rating'!AO16=1,'16 XE NMSO Print Scan Cat Price'!$J16)))</f>
        <v>211.09</v>
      </c>
      <c r="K60" s="612">
        <f>IF('Tech.- Fin. Overall Rating'!AM16=1,'12 KM NMSO Print Scan Cat Price'!$K16,IF('Tech.- Fin. Overall Rating'!AN16=1,'14 RI NMSO Print Scan Cat Price'!$K16,IF('Tech.- Fin. Overall Rating'!AO16=1,'16 XE NMSO Print Scan Cat Price'!$K16)))</f>
        <v>1.184E-2</v>
      </c>
      <c r="L60" s="612">
        <f>IF('Tech.- Fin. Overall Rating'!AM16=1,'12 KM NMSO Print Scan Cat Price'!$L16,IF('Tech.- Fin. Overall Rating'!AN16=1,'14 RI NMSO Print Scan Cat Price'!$L16,IF('Tech.- Fin. Overall Rating'!AO16=1,'16 XE NMSO Print Scan Cat Price'!$L16)))</f>
        <v>6.2199999999999998E-2</v>
      </c>
      <c r="M60" s="124"/>
    </row>
    <row r="61" spans="1:13">
      <c r="A61" s="114"/>
      <c r="B61" s="894"/>
      <c r="C61" s="884"/>
      <c r="D61" s="332" t="str">
        <f>IF('Tech.- Fin. Overall Rating'!AM16=2,'11 NMSO Print Scan TCO Rank '!$X$3,IF('Tech.- Fin. Overall Rating'!AN16=2,'11 NMSO Print Scan TCO Rank '!$Y$3,IF('Tech.- Fin. Overall Rating'!AO16=2,'11 NMSO Print Scan TCO Rank '!$Z$3)))</f>
        <v>RI</v>
      </c>
      <c r="E61" s="332" t="s">
        <v>116</v>
      </c>
      <c r="F61" s="393" t="str">
        <f>IF('Tech.- Fin. Overall Rating'!AM16=2,'12 KM NMSO Print Scan Cat Price'!D16,IF('Tech.- Fin. Overall Rating'!AN16=2,'14 RI NMSO Print Scan Cat Price'!D16,IF('Tech.- Fin. Overall Rating'!AO16=2,'16 XE NMSO Print Scan Cat Price'!D16)))</f>
        <v>Ricoh IM C400F (SKU 240418562 Paper Feed Unit PB1170 SKU 241418583)</v>
      </c>
      <c r="G61" s="613">
        <f>IF('Tech.- Fin. Overall Rating'!AM16=2,'12 KM NMSO Print Scan Cat Price'!$G16,IF('Tech.- Fin. Overall Rating'!AN16=2,'14 RI NMSO Print Scan Cat Price'!$G16,IF('Tech.- Fin. Overall Rating'!AO16=2,'16 XE NMSO Print Scan Cat Price'!$G16)))</f>
        <v>2558.6799999999998</v>
      </c>
      <c r="H61" s="127"/>
      <c r="I61" s="613" t="str">
        <f>IF('Tech.- Fin. Overall Rating'!AM16=2,'12 KM NMSO Print Scan Cat Price'!$I16,IF('Tech.- Fin. Overall Rating'!AN16=2,'14 RI NMSO Print Scan Cat Price'!$I16,IF('Tech.- Fin. Overall Rating'!AO16=2,'16 XE NMSO Print Scan Cat Price'!$I16)))</f>
        <v>Included</v>
      </c>
      <c r="J61" s="613">
        <f>IF('Tech.- Fin. Overall Rating'!AM16=2,'12 KM NMSO Print Scan Cat Price'!$J16,IF('Tech.- Fin. Overall Rating'!AN16=2,'14 RI NMSO Print Scan Cat Price'!$J16,IF('Tech.- Fin. Overall Rating'!AO16=2,'16 XE NMSO Print Scan Cat Price'!$J16)))</f>
        <v>171.28</v>
      </c>
      <c r="K61" s="614">
        <f>IF('Tech.- Fin. Overall Rating'!AM16=2,'12 KM NMSO Print Scan Cat Price'!$K16,IF('Tech.- Fin. Overall Rating'!AN16=2,'14 RI NMSO Print Scan Cat Price'!$K16,IF('Tech.- Fin. Overall Rating'!AO16=2,'16 XE NMSO Print Scan Cat Price'!$K16)))</f>
        <v>1.392E-2</v>
      </c>
      <c r="L61" s="614">
        <f>IF('Tech.- Fin. Overall Rating'!AM16=2,'12 KM NMSO Print Scan Cat Price'!$L16,IF('Tech.- Fin. Overall Rating'!AN16=2,'14 RI NMSO Print Scan Cat Price'!$L16,IF('Tech.- Fin. Overall Rating'!AO16=2,'16 XE NMSO Print Scan Cat Price'!$L16)))</f>
        <v>6.6299999999999998E-2</v>
      </c>
      <c r="M61" s="124"/>
    </row>
    <row r="62" spans="1:13">
      <c r="A62" s="114"/>
      <c r="B62" s="894"/>
      <c r="C62" s="885"/>
      <c r="D62" s="332" t="str">
        <f>IF('Tech.- Fin. Overall Rating'!AM16=3,'11 NMSO Print Scan TCO Rank '!$X$3,IF('Tech.- Fin. Overall Rating'!AN16=3,'11 NMSO Print Scan TCO Rank '!$Y$3,IF('Tech.- Fin. Overall Rating'!AO16=3,'11 NMSO Print Scan TCO Rank '!$Z$3)))</f>
        <v>XE</v>
      </c>
      <c r="E62" s="332" t="s">
        <v>116</v>
      </c>
      <c r="F62" s="393" t="str">
        <f>IF('Tech.- Fin. Overall Rating'!AM16=3,'12 KM NMSO Print Scan Cat Price'!D16,IF('Tech.- Fin. Overall Rating'!AN16=3,'14 RI NMSO Print Scan Cat Price'!D16,IF('Tech.- Fin. Overall Rating'!AO16=3,'16 XE NMSO Print Scan Cat Price'!D16)))</f>
        <v>Xerox VersaLink C625DN (097N02441)</v>
      </c>
      <c r="G62" s="613">
        <f>IF('Tech.- Fin. Overall Rating'!AM16=3,'12 KM NMSO Print Scan Cat Price'!$G16,IF('Tech.- Fin. Overall Rating'!AN16=3,'14 RI NMSO Print Scan Cat Price'!$G16,IF('Tech.- Fin. Overall Rating'!AO16=3,'16 XE NMSO Print Scan Cat Price'!$G16)))</f>
        <v>4251.49</v>
      </c>
      <c r="H62" s="127"/>
      <c r="I62" s="613" t="str">
        <f>IF('Tech.- Fin. Overall Rating'!AM16=3,'12 KM NMSO Print Scan Cat Price'!$I16,IF('Tech.- Fin. Overall Rating'!AN16=3,'14 RI NMSO Print Scan Cat Price'!$I16,IF('Tech.- Fin. Overall Rating'!AO16=3,'16 XE NMSO Print Scan Cat Price'!$I16)))</f>
        <v>Included</v>
      </c>
      <c r="J62" s="613">
        <f>IF('Tech.- Fin. Overall Rating'!AM16=3,'12 KM NMSO Print Scan Cat Price'!$J16,IF('Tech.- Fin. Overall Rating'!AN16=3,'14 RI NMSO Print Scan Cat Price'!$J16,IF('Tech.- Fin. Overall Rating'!AO16=3,'16 XE NMSO Print Scan Cat Price'!$J16)))</f>
        <v>307.58</v>
      </c>
      <c r="K62" s="614">
        <f>IF('Tech.- Fin. Overall Rating'!AM16=3,'12 KM NMSO Print Scan Cat Price'!$K16,IF('Tech.- Fin. Overall Rating'!AN16=3,'14 RI NMSO Print Scan Cat Price'!$K16,IF('Tech.- Fin. Overall Rating'!AO16=3,'16 XE NMSO Print Scan Cat Price'!$K16)))</f>
        <v>1.549E-2</v>
      </c>
      <c r="L62" s="614">
        <f>IF('Tech.- Fin. Overall Rating'!AM16=3,'12 KM NMSO Print Scan Cat Price'!$L16,IF('Tech.- Fin. Overall Rating'!AN16=3,'14 RI NMSO Print Scan Cat Price'!$L16,IF('Tech.- Fin. Overall Rating'!AO16=3,'16 XE NMSO Print Scan Cat Price'!$L16)))</f>
        <v>0.10162</v>
      </c>
      <c r="M62" s="124"/>
    </row>
    <row r="63" spans="1:13" ht="29.25" customHeight="1">
      <c r="A63" s="114"/>
      <c r="B63" s="894"/>
      <c r="C63" s="883" t="s">
        <v>266</v>
      </c>
      <c r="D63" s="331" t="str">
        <f>IF('Tech.- Fin. Overall Rating'!AM17=1,'11 NMSO Print Scan TCO Rank '!$X$3,IF('Tech.- Fin. Overall Rating'!AN17=1,'11 NMSO Print Scan TCO Rank '!$Y$3,IF('Tech.- Fin. Overall Rating'!AO17=1,'11 NMSO Print Scan TCO Rank '!$Z$3)))</f>
        <v>RI</v>
      </c>
      <c r="E63" s="331" t="s">
        <v>115</v>
      </c>
      <c r="F63" s="392" t="str">
        <f>IF('Tech.- Fin. Overall Rating'!AM17=1,'12 KM NMSO Print Scan Cat Price'!D17,IF('Tech.- Fin. Overall Rating'!AN17=1,'14 RI NMSO Print Scan Cat Price'!D17,IF('Tech.- Fin. Overall Rating'!AO17=1,'16 XE NMSO Print Scan Cat Price'!D17)))</f>
        <v>Ricoh IM C4510 ( SKU: 240419320, Paper Feed Unit PB3320 SKU: 241419365)</v>
      </c>
      <c r="G63" s="611">
        <f>IF('Tech.- Fin. Overall Rating'!AM17=1,'12 KM NMSO Print Scan Cat Price'!$G17,IF('Tech.- Fin. Overall Rating'!AN17=1,'14 RI NMSO Print Scan Cat Price'!$G17,IF('Tech.- Fin. Overall Rating'!AO17=1,'16 XE NMSO Print Scan Cat Price'!$G17)))</f>
        <v>3817.86</v>
      </c>
      <c r="H63" s="611">
        <f>IF('Tech.- Fin. Overall Rating'!AM17=1,'12 KM NMSO Print Scan Cat Price'!$H17,IF('Tech.- Fin. Overall Rating'!AN17=1,'14 RI NMSO Print Scan Cat Price'!$H17,IF('Tech.- Fin. Overall Rating'!AO17=1,'16 XE NMSO Print Scan Cat Price'!$H17)))</f>
        <v>500.56</v>
      </c>
      <c r="I63" s="611">
        <f>IF('Tech.- Fin. Overall Rating'!AM17=1,'12 KM NMSO Print Scan Cat Price'!$I17,IF('Tech.- Fin. Overall Rating'!AN17=1,'14 RI NMSO Print Scan Cat Price'!$I17,IF('Tech.- Fin. Overall Rating'!AO17=1,'16 XE NMSO Print Scan Cat Price'!$I17)))</f>
        <v>321.56</v>
      </c>
      <c r="J63" s="611">
        <f>IF('Tech.- Fin. Overall Rating'!AM17=1,'12 KM NMSO Print Scan Cat Price'!$J17,IF('Tech.- Fin. Overall Rating'!AN17=1,'14 RI NMSO Print Scan Cat Price'!$J17,IF('Tech.- Fin. Overall Rating'!AO17=1,'16 XE NMSO Print Scan Cat Price'!$J17)))</f>
        <v>171.28</v>
      </c>
      <c r="K63" s="612">
        <f>IF('Tech.- Fin. Overall Rating'!AM17=1,'12 KM NMSO Print Scan Cat Price'!$K17,IF('Tech.- Fin. Overall Rating'!AN17=1,'14 RI NMSO Print Scan Cat Price'!$K17,IF('Tech.- Fin. Overall Rating'!AO17=1,'16 XE NMSO Print Scan Cat Price'!$K17)))</f>
        <v>4.8599999999999997E-3</v>
      </c>
      <c r="L63" s="612">
        <f>IF('Tech.- Fin. Overall Rating'!AM17=1,'12 KM NMSO Print Scan Cat Price'!$L17,IF('Tech.- Fin. Overall Rating'!AN17=1,'14 RI NMSO Print Scan Cat Price'!$L17,IF('Tech.- Fin. Overall Rating'!AO17=1,'16 XE NMSO Print Scan Cat Price'!$L17)))</f>
        <v>3.5880000000000002E-2</v>
      </c>
      <c r="M63" s="124"/>
    </row>
    <row r="64" spans="1:13">
      <c r="A64" s="114"/>
      <c r="B64" s="894"/>
      <c r="C64" s="884"/>
      <c r="D64" s="332" t="str">
        <f>IF('Tech.- Fin. Overall Rating'!AM17=2,'11 NMSO Print Scan TCO Rank '!$X$3,IF('Tech.- Fin. Overall Rating'!AN17=2,'11 NMSO Print Scan TCO Rank '!$Y$3,IF('Tech.- Fin. Overall Rating'!AO17=2,'11 NMSO Print Scan TCO Rank '!$Z$3)))</f>
        <v>KM</v>
      </c>
      <c r="E64" s="332" t="s">
        <v>116</v>
      </c>
      <c r="F64" s="393" t="str">
        <f>IF('Tech.- Fin. Overall Rating'!AM17=2,'12 KM NMSO Print Scan Cat Price'!D17,IF('Tech.- Fin. Overall Rating'!AN17=2,'14 RI NMSO Print Scan Cat Price'!D17,IF('Tech.- Fin. Overall Rating'!AO17=2,'16 XE NMSO Print Scan Cat Price'!D17)))</f>
        <v>bizhub C451i, ADXG011</v>
      </c>
      <c r="G64" s="613">
        <f>IF('Tech.- Fin. Overall Rating'!AM17=2,'12 KM NMSO Print Scan Cat Price'!$G17,IF('Tech.- Fin. Overall Rating'!AN17=2,'14 RI NMSO Print Scan Cat Price'!$G17,IF('Tech.- Fin. Overall Rating'!AO17=2,'16 XE NMSO Print Scan Cat Price'!$G17)))</f>
        <v>3986.15</v>
      </c>
      <c r="H64" s="613">
        <f>IF('Tech.- Fin. Overall Rating'!AM17=2,'12 KM NMSO Print Scan Cat Price'!$H17,IF('Tech.- Fin. Overall Rating'!AN17=2,'14 RI NMSO Print Scan Cat Price'!$H17,IF('Tech.- Fin. Overall Rating'!AO17=2,'16 XE NMSO Print Scan Cat Price'!$H17)))</f>
        <v>535.17999999999995</v>
      </c>
      <c r="I64" s="613">
        <f>IF('Tech.- Fin. Overall Rating'!AM17=2,'12 KM NMSO Print Scan Cat Price'!$I17,IF('Tech.- Fin. Overall Rating'!AN17=2,'14 RI NMSO Print Scan Cat Price'!$I17,IF('Tech.- Fin. Overall Rating'!AO17=2,'16 XE NMSO Print Scan Cat Price'!$I17)))</f>
        <v>103.29</v>
      </c>
      <c r="J64" s="613">
        <f>IF('Tech.- Fin. Overall Rating'!AM17=2,'12 KM NMSO Print Scan Cat Price'!$J17,IF('Tech.- Fin. Overall Rating'!AN17=2,'14 RI NMSO Print Scan Cat Price'!$J17,IF('Tech.- Fin. Overall Rating'!AO17=2,'16 XE NMSO Print Scan Cat Price'!$J17)))</f>
        <v>211.09</v>
      </c>
      <c r="K64" s="614">
        <f>IF('Tech.- Fin. Overall Rating'!AM17=2,'12 KM NMSO Print Scan Cat Price'!$K17,IF('Tech.- Fin. Overall Rating'!AN17=2,'14 RI NMSO Print Scan Cat Price'!$K17,IF('Tech.- Fin. Overall Rating'!AO17=2,'16 XE NMSO Print Scan Cat Price'!$K17)))</f>
        <v>5.6499999999999996E-3</v>
      </c>
      <c r="L64" s="614">
        <f>IF('Tech.- Fin. Overall Rating'!AM17=2,'12 KM NMSO Print Scan Cat Price'!$L17,IF('Tech.- Fin. Overall Rating'!AN17=2,'14 RI NMSO Print Scan Cat Price'!$L17,IF('Tech.- Fin. Overall Rating'!AO17=2,'16 XE NMSO Print Scan Cat Price'!$L17)))</f>
        <v>4.36E-2</v>
      </c>
      <c r="M64" s="124"/>
    </row>
    <row r="65" spans="1:13">
      <c r="A65" s="114"/>
      <c r="B65" s="895"/>
      <c r="C65" s="885"/>
      <c r="D65" s="332" t="str">
        <f>IF('Tech.- Fin. Overall Rating'!AM17=3,'11 NMSO Print Scan TCO Rank '!$X$3,IF('Tech.- Fin. Overall Rating'!AN17=3,'11 NMSO Print Scan TCO Rank '!$Y$3,IF('Tech.- Fin. Overall Rating'!AO17=3,'11 NMSO Print Scan TCO Rank '!$Z$3)))</f>
        <v>XE</v>
      </c>
      <c r="E65" s="332" t="s">
        <v>116</v>
      </c>
      <c r="F65" s="393" t="str">
        <f>IF('Tech.- Fin. Overall Rating'!AM17=3,'12 KM NMSO Print Scan Cat Price'!D17,IF('Tech.- Fin. Overall Rating'!AN17=3,'14 RI NMSO Print Scan Cat Price'!D17,IF('Tech.- Fin. Overall Rating'!AO17=3,'16 XE NMSO Print Scan Cat Price'!D17)))</f>
        <v>Xerox AltaLink C8245 (C8245H)</v>
      </c>
      <c r="G65" s="613">
        <f>IF('Tech.- Fin. Overall Rating'!AM17=3,'12 KM NMSO Print Scan Cat Price'!$G17,IF('Tech.- Fin. Overall Rating'!AN17=3,'14 RI NMSO Print Scan Cat Price'!$G17,IF('Tech.- Fin. Overall Rating'!AO17=3,'16 XE NMSO Print Scan Cat Price'!$G17)))</f>
        <v>5263.1</v>
      </c>
      <c r="H65" s="613">
        <f>IF('Tech.- Fin. Overall Rating'!AM17=3,'12 KM NMSO Print Scan Cat Price'!$H17,IF('Tech.- Fin. Overall Rating'!AN17=3,'14 RI NMSO Print Scan Cat Price'!$H17,IF('Tech.- Fin. Overall Rating'!AO17=3,'16 XE NMSO Print Scan Cat Price'!$H17)))</f>
        <v>717.7</v>
      </c>
      <c r="I65" s="613">
        <f>IF('Tech.- Fin. Overall Rating'!AM17=3,'12 KM NMSO Print Scan Cat Price'!$I17,IF('Tech.- Fin. Overall Rating'!AN17=3,'14 RI NMSO Print Scan Cat Price'!$I17,IF('Tech.- Fin. Overall Rating'!AO17=3,'16 XE NMSO Print Scan Cat Price'!$I17)))</f>
        <v>184.55</v>
      </c>
      <c r="J65" s="613">
        <f>IF('Tech.- Fin. Overall Rating'!AM17=3,'12 KM NMSO Print Scan Cat Price'!$J17,IF('Tech.- Fin. Overall Rating'!AN17=3,'14 RI NMSO Print Scan Cat Price'!$J17,IF('Tech.- Fin. Overall Rating'!AO17=3,'16 XE NMSO Print Scan Cat Price'!$J17)))</f>
        <v>307.58</v>
      </c>
      <c r="K65" s="614">
        <f>IF('Tech.- Fin. Overall Rating'!AM17=3,'12 KM NMSO Print Scan Cat Price'!$K17,IF('Tech.- Fin. Overall Rating'!AN17=3,'14 RI NMSO Print Scan Cat Price'!$K17,IF('Tech.- Fin. Overall Rating'!AO17=3,'16 XE NMSO Print Scan Cat Price'!$K17)))</f>
        <v>6.8399999999999997E-3</v>
      </c>
      <c r="L65" s="614">
        <f>IF('Tech.- Fin. Overall Rating'!AM17=3,'12 KM NMSO Print Scan Cat Price'!$L17,IF('Tech.- Fin. Overall Rating'!AN17=3,'14 RI NMSO Print Scan Cat Price'!$L17,IF('Tech.- Fin. Overall Rating'!AO17=3,'16 XE NMSO Print Scan Cat Price'!$L17)))</f>
        <v>4.9556000000000003E-2</v>
      </c>
      <c r="M65" s="124"/>
    </row>
    <row r="66" spans="1:13" ht="16.5" customHeight="1">
      <c r="A66" s="114"/>
      <c r="B66" s="114"/>
      <c r="C66" s="114"/>
      <c r="D66" s="114"/>
      <c r="E66" s="114"/>
      <c r="F66" s="391"/>
      <c r="G66" s="114"/>
      <c r="H66" s="114"/>
      <c r="I66" s="114"/>
      <c r="J66" s="114"/>
      <c r="K66" s="114"/>
      <c r="L66" s="114"/>
      <c r="M66" s="114"/>
    </row>
    <row r="67" spans="1:13" ht="30" customHeight="1">
      <c r="F67" s="444" t="s">
        <v>31</v>
      </c>
    </row>
    <row r="68" spans="1:13" ht="16.5" customHeight="1">
      <c r="F68" s="219" t="s">
        <v>31</v>
      </c>
    </row>
    <row r="69" spans="1:13" ht="16.5" customHeight="1"/>
    <row r="70" spans="1:13" ht="16.5" customHeight="1">
      <c r="A70" s="114"/>
      <c r="B70" s="114"/>
      <c r="C70" s="114"/>
      <c r="D70" s="114"/>
      <c r="E70" s="114"/>
      <c r="F70" s="391"/>
      <c r="G70" s="114"/>
      <c r="H70" s="114"/>
      <c r="I70" s="114"/>
      <c r="J70" s="114"/>
      <c r="K70" s="114"/>
      <c r="L70" s="114"/>
      <c r="M70" s="114"/>
    </row>
    <row r="71" spans="1:13" ht="16.5" customHeight="1">
      <c r="A71" s="114"/>
      <c r="B71" s="859" t="s">
        <v>699</v>
      </c>
      <c r="C71" s="859"/>
      <c r="D71" s="859"/>
      <c r="E71" s="859"/>
      <c r="F71" s="859"/>
      <c r="G71" s="859" t="str">
        <f>G2</f>
        <v>Quarter 30 - Period: 07.01.26 - 09.30.26</v>
      </c>
      <c r="H71" s="859"/>
      <c r="I71" s="859"/>
      <c r="J71" s="859"/>
      <c r="K71" s="859"/>
      <c r="L71" s="860"/>
      <c r="M71" s="124"/>
    </row>
    <row r="72" spans="1:13" ht="16.5" customHeight="1">
      <c r="A72" s="114"/>
      <c r="B72" s="861" t="s">
        <v>72</v>
      </c>
      <c r="C72" s="862"/>
      <c r="D72" s="862"/>
      <c r="E72" s="862"/>
      <c r="F72" s="863"/>
      <c r="G72" s="871" t="s">
        <v>74</v>
      </c>
      <c r="H72" s="872"/>
      <c r="I72" s="872"/>
      <c r="J72" s="872"/>
      <c r="K72" s="872"/>
      <c r="L72" s="873"/>
      <c r="M72" s="124"/>
    </row>
    <row r="73" spans="1:13" ht="16.5" customHeight="1">
      <c r="A73" s="114"/>
      <c r="B73" s="864"/>
      <c r="C73" s="865"/>
      <c r="D73" s="865"/>
      <c r="E73" s="865"/>
      <c r="F73" s="866"/>
      <c r="G73" s="116"/>
      <c r="H73" s="868" t="s">
        <v>75</v>
      </c>
      <c r="I73" s="868"/>
      <c r="J73" s="868"/>
      <c r="K73" s="869"/>
      <c r="L73" s="870"/>
      <c r="M73" s="124"/>
    </row>
    <row r="74" spans="1:13" ht="39" customHeight="1">
      <c r="A74" s="114"/>
      <c r="B74" s="69" t="s">
        <v>76</v>
      </c>
      <c r="C74" s="118" t="s">
        <v>77</v>
      </c>
      <c r="D74" s="118" t="s">
        <v>113</v>
      </c>
      <c r="E74" s="118" t="s">
        <v>114</v>
      </c>
      <c r="F74" s="118" t="s">
        <v>78</v>
      </c>
      <c r="G74" s="118" t="s">
        <v>79</v>
      </c>
      <c r="H74" s="118" t="s">
        <v>80</v>
      </c>
      <c r="I74" s="118" t="s">
        <v>81</v>
      </c>
      <c r="J74" s="118" t="s">
        <v>82</v>
      </c>
      <c r="K74" s="118" t="s">
        <v>83</v>
      </c>
      <c r="L74" s="118" t="s">
        <v>84</v>
      </c>
      <c r="M74" s="124"/>
    </row>
    <row r="75" spans="1:13" ht="33" customHeight="1">
      <c r="A75" s="114"/>
      <c r="B75" s="886" t="s">
        <v>42</v>
      </c>
      <c r="C75" s="888" t="s">
        <v>271</v>
      </c>
      <c r="D75" s="331" t="str">
        <f>IF('Tech.- Fin. Overall Rating'!AM18=1,'11 NMSO Print Scan TCO Rank '!$X$3,IF('Tech.- Fin. Overall Rating'!AN18=1,'11 NMSO Print Scan TCO Rank '!$Y$3,IF('Tech.- Fin. Overall Rating'!AO18=1,'11 NMSO Print Scan TCO Rank '!$Z$3)))</f>
        <v>KM</v>
      </c>
      <c r="E75" s="331" t="s">
        <v>115</v>
      </c>
      <c r="F75" s="392" t="str">
        <f>IF('Tech.- Fin. Overall Rating'!AM18=1,'12 KM NMSO Print Scan Cat Price'!D18,IF('Tech.- Fin. Overall Rating'!AN18=1,'14 RI NMSO Print Scan Cat Price'!D18,IF('Tech.- Fin. Overall Rating'!AO18=1,'16 XE NMSO Print Scan Cat Price'!D18)))</f>
        <v xml:space="preserve"> Lexmark MS826DE (includes 550 sheet tray 50G0802) </v>
      </c>
      <c r="G75" s="611">
        <f>IF('Tech.- Fin. Overall Rating'!AM18=1,'12 KM NMSO Print Scan Cat Price'!$G18,IF('Tech.- Fin. Overall Rating'!AN18=1,'14 RI NMSO Print Scan Cat Price'!$G18,IF('Tech.- Fin. Overall Rating'!AO18=1,'16 XE NMSO Print Scan Cat Price'!$G18)))</f>
        <v>1417.6</v>
      </c>
      <c r="H75" s="127"/>
      <c r="I75" s="127"/>
      <c r="J75" s="611">
        <f>IF('Tech.- Fin. Overall Rating'!AM18=1,'12 KM NMSO Print Scan Cat Price'!$J18,IF('Tech.- Fin. Overall Rating'!AN18=1,'14 RI NMSO Print Scan Cat Price'!$J18,IF('Tech.- Fin. Overall Rating'!AO18=1,'16 XE NMSO Print Scan Cat Price'!$J18)))</f>
        <v>211.09</v>
      </c>
      <c r="K75" s="612">
        <f>IF('Tech.- Fin. Overall Rating'!AM18=1,'12 KM NMSO Print Scan Cat Price'!$K18,IF('Tech.- Fin. Overall Rating'!AN18=1,'14 RI NMSO Print Scan Cat Price'!$K18,IF('Tech.- Fin. Overall Rating'!AO18=1,'16 XE NMSO Print Scan Cat Price'!$K18)))</f>
        <v>9.7999999999999997E-3</v>
      </c>
      <c r="L75" s="129"/>
      <c r="M75" s="124"/>
    </row>
    <row r="76" spans="1:13">
      <c r="A76" s="114"/>
      <c r="B76" s="887"/>
      <c r="C76" s="889"/>
      <c r="D76" s="332" t="str">
        <f>IF('Tech.- Fin. Overall Rating'!AM18=2,'11 NMSO Print Scan TCO Rank '!$X$3,IF('Tech.- Fin. Overall Rating'!AN18=2,'11 NMSO Print Scan TCO Rank '!$Y$3,IF('Tech.- Fin. Overall Rating'!AO18=2,'11 NMSO Print Scan TCO Rank '!$Z$3)))</f>
        <v>XE</v>
      </c>
      <c r="E76" s="330" t="s">
        <v>116</v>
      </c>
      <c r="F76" s="393" t="str">
        <f>IF('Tech.- Fin. Overall Rating'!AM18=2,'12 KM NMSO Print Scan Cat Price'!D18,IF('Tech.- Fin. Overall Rating'!AN18=2,'14 RI NMSO Print Scan Cat Price'!D18,IF('Tech.- Fin. Overall Rating'!AO18=2,'16 XE NMSO Print Scan Cat Price'!D18)))</f>
        <v>Xerox VersaLink B620DN w/Extra 550-Sheet Tray (B620DN + 097N02445)</v>
      </c>
      <c r="G76" s="613">
        <f>IF('Tech.- Fin. Overall Rating'!AM18=2,'12 KM NMSO Print Scan Cat Price'!$G18,IF('Tech.- Fin. Overall Rating'!AN18=2,'14 RI NMSO Print Scan Cat Price'!$G18,IF('Tech.- Fin. Overall Rating'!AO18=2,'16 XE NMSO Print Scan Cat Price'!$G18)))</f>
        <v>1624.04</v>
      </c>
      <c r="H76" s="127"/>
      <c r="I76" s="127"/>
      <c r="J76" s="613">
        <f>IF('Tech.- Fin. Overall Rating'!AM18=2,'12 KM NMSO Print Scan Cat Price'!$J18,IF('Tech.- Fin. Overall Rating'!AN18=2,'14 RI NMSO Print Scan Cat Price'!$J18,IF('Tech.- Fin. Overall Rating'!AO18=2,'16 XE NMSO Print Scan Cat Price'!$J18)))</f>
        <v>307.58</v>
      </c>
      <c r="K76" s="614">
        <f>IF('Tech.- Fin. Overall Rating'!AM18=2,'12 KM NMSO Print Scan Cat Price'!$K18,IF('Tech.- Fin. Overall Rating'!AN18=2,'14 RI NMSO Print Scan Cat Price'!$K18,IF('Tech.- Fin. Overall Rating'!AO18=2,'16 XE NMSO Print Scan Cat Price'!$K18)))</f>
        <v>9.5700000000000004E-3</v>
      </c>
      <c r="L76" s="129"/>
      <c r="M76" s="124"/>
    </row>
    <row r="77" spans="1:13" ht="22.5">
      <c r="A77" s="114"/>
      <c r="B77" s="887"/>
      <c r="C77" s="890"/>
      <c r="D77" s="332" t="str">
        <f>IF('Tech.- Fin. Overall Rating'!AM18=3,'11 NMSO Print Scan TCO Rank '!$X$3,IF('Tech.- Fin. Overall Rating'!AN18=3,'11 NMSO Print Scan TCO Rank '!$Y$3,IF('Tech.- Fin. Overall Rating'!AO18=3,'11 NMSO Print Scan TCO Rank '!$Z$3)))</f>
        <v>RI</v>
      </c>
      <c r="E77" s="330" t="s">
        <v>116</v>
      </c>
      <c r="F77" s="393" t="str">
        <f>IF('Tech.- Fin. Overall Rating'!AM18=3,'12 KM NMSO Print Scan Cat Price'!D18,IF('Tech.- Fin. Overall Rating'!AN18=3,'14 RI NMSO Print Scan Cat Price'!D18,IF('Tech.- Fin. Overall Rating'!AO18=3,'16 XE NMSO Print Scan Cat Price'!D18)))</f>
        <v>Ricoh SP 5310DN (SKU 740407815, Paper Feed Unit BP 1100 SKU 241407850, Hard Disk Drive Option Type P8 SKU 741MX407873RA)</v>
      </c>
      <c r="G77" s="613">
        <f>IF('Tech.- Fin. Overall Rating'!AM18=3,'12 KM NMSO Print Scan Cat Price'!$G18,IF('Tech.- Fin. Overall Rating'!AN18=3,'14 RI NMSO Print Scan Cat Price'!$G18,IF('Tech.- Fin. Overall Rating'!AO18=3,'16 XE NMSO Print Scan Cat Price'!$G18)))</f>
        <v>1665.53</v>
      </c>
      <c r="H77" s="127"/>
      <c r="I77" s="127"/>
      <c r="J77" s="613">
        <f>IF('Tech.- Fin. Overall Rating'!AM18=3,'12 KM NMSO Print Scan Cat Price'!$J18,IF('Tech.- Fin. Overall Rating'!AN18=3,'14 RI NMSO Print Scan Cat Price'!$J18,IF('Tech.- Fin. Overall Rating'!AO18=3,'16 XE NMSO Print Scan Cat Price'!$J18)))</f>
        <v>497.73</v>
      </c>
      <c r="K77" s="614">
        <f>IF('Tech.- Fin. Overall Rating'!AM18=3,'12 KM NMSO Print Scan Cat Price'!$K18,IF('Tech.- Fin. Overall Rating'!AN18=3,'14 RI NMSO Print Scan Cat Price'!$K18,IF('Tech.- Fin. Overall Rating'!AO18=3,'16 XE NMSO Print Scan Cat Price'!$K18)))</f>
        <v>1.2449999999999999E-2</v>
      </c>
      <c r="L77" s="129"/>
      <c r="M77" s="124"/>
    </row>
    <row r="78" spans="1:13" ht="32.25" customHeight="1">
      <c r="A78" s="114"/>
      <c r="B78" s="887"/>
      <c r="C78" s="888" t="s">
        <v>275</v>
      </c>
      <c r="D78" s="331" t="str">
        <f>IF('Tech.- Fin. Overall Rating'!AM19=1,'11 NMSO Print Scan TCO Rank '!$X$3,IF('Tech.- Fin. Overall Rating'!AN19=1,'11 NMSO Print Scan TCO Rank '!$Y$3,IF('Tech.- Fin. Overall Rating'!AO19=1,'11 NMSO Print Scan TCO Rank '!$Z$3)))</f>
        <v>RI</v>
      </c>
      <c r="E78" s="331" t="s">
        <v>115</v>
      </c>
      <c r="F78" s="392" t="str">
        <f>IF('Tech.- Fin. Overall Rating'!AM19=1,'12 KM NMSO Print Scan Cat Price'!D19,IF('Tech.- Fin. Overall Rating'!AN19=1,'14 RI NMSO Print Scan Cat Price'!D19,IF('Tech.- Fin. Overall Rating'!AO19=1,'16 XE NMSO Print Scan Cat Price'!D19)))</f>
        <v>Ricoh IM 600SRF (SKU 240418465, Paper Feed Unit BP1160 SKU 741418475 x 3 units)</v>
      </c>
      <c r="G78" s="611">
        <f>IF('Tech.- Fin. Overall Rating'!AM19=1,'12 KM NMSO Print Scan Cat Price'!$G19,IF('Tech.- Fin. Overall Rating'!AN19=1,'14 RI NMSO Print Scan Cat Price'!$G19,IF('Tech.- Fin. Overall Rating'!AO19=1,'16 XE NMSO Print Scan Cat Price'!$G19)))</f>
        <v>2983.56</v>
      </c>
      <c r="H78" s="611" t="str">
        <f>IF('Tech.- Fin. Overall Rating'!AM19=1,'12 KM NMSO Print Scan Cat Price'!$H19,IF('Tech.- Fin. Overall Rating'!AN19=1,'14 RI NMSO Print Scan Cat Price'!$H19,IF('Tech.- Fin. Overall Rating'!AO19=1,'16 XE NMSO Print Scan Cat Price'!$H19)))</f>
        <v>Included</v>
      </c>
      <c r="I78" s="611" t="str">
        <f>IF('Tech.- Fin. Overall Rating'!AM17=1,'12 KM NMSO Print Scan Cat Price'!I19,IF('Tech.- Fin. Overall Rating'!AN17=1,'14 RI NMSO Print Scan Cat Price'!I19,IF('Tech.- Fin. Overall Rating'!AO17=1,'16 XE NMSO Print Scan Cat Price'!I19)))</f>
        <v>Included</v>
      </c>
      <c r="J78" s="611">
        <f>IF('Tech.- Fin. Overall Rating'!AM19=1,'12 KM NMSO Print Scan Cat Price'!$J19,IF('Tech.- Fin. Overall Rating'!AN19=1,'14 RI NMSO Print Scan Cat Price'!$J19,IF('Tech.- Fin. Overall Rating'!AO19=1,'16 XE NMSO Print Scan Cat Price'!$J19)))</f>
        <v>171.28</v>
      </c>
      <c r="K78" s="612">
        <f>IF('Tech.- Fin. Overall Rating'!AM19=1,'12 KM NMSO Print Scan Cat Price'!$K19,IF('Tech.- Fin. Overall Rating'!AN19=1,'14 RI NMSO Print Scan Cat Price'!$K19,IF('Tech.- Fin. Overall Rating'!AO19=1,'16 XE NMSO Print Scan Cat Price'!$K19)))</f>
        <v>8.7399999999999995E-3</v>
      </c>
      <c r="L78" s="129"/>
      <c r="M78" s="124"/>
    </row>
    <row r="79" spans="1:13">
      <c r="A79" s="114"/>
      <c r="B79" s="887"/>
      <c r="C79" s="889"/>
      <c r="D79" s="332" t="str">
        <f>IF('Tech.- Fin. Overall Rating'!AM19=2,'11 NMSO Print Scan TCO Rank '!$X$3,IF('Tech.- Fin. Overall Rating'!AN19=2,'11 NMSO Print Scan TCO Rank '!$Y$3,IF('Tech.- Fin. Overall Rating'!AO19=2,'11 NMSO Print Scan TCO Rank '!$Z$3)))</f>
        <v>KM</v>
      </c>
      <c r="E79" s="330" t="s">
        <v>116</v>
      </c>
      <c r="F79" s="393" t="str">
        <f>IF('Tech.- Fin. Overall Rating'!AM19=2,'12 KM NMSO Print Scan Cat Price'!D19,IF('Tech.- Fin. Overall Rating'!AN19=2,'14 RI NMSO Print Scan Cat Price'!D19,IF('Tech.- Fin. Overall Rating'!AO19=2,'16 XE NMSO Print Scan Cat Price'!D19)))</f>
        <v xml:space="preserve">bizhub 4750i (includes PF-P21 x 2 papertray, PF-P15 papertray, DK-P02 copy desk) </v>
      </c>
      <c r="G79" s="613">
        <f>IF('Tech.- Fin. Overall Rating'!AM19=2,'12 KM NMSO Print Scan Cat Price'!$G19,IF('Tech.- Fin. Overall Rating'!AN19=2,'14 RI NMSO Print Scan Cat Price'!$G19,IF('Tech.- Fin. Overall Rating'!AO19=2,'16 XE NMSO Print Scan Cat Price'!$G19)))</f>
        <v>1674</v>
      </c>
      <c r="H79" s="613">
        <f>IF('Tech.- Fin. Overall Rating'!AM19=2,'12 KM NMSO Print Scan Cat Price'!$H19,IF('Tech.- Fin. Overall Rating'!AN19=2,'14 RI NMSO Print Scan Cat Price'!$H19,IF('Tech.- Fin. Overall Rating'!AO19=2,'16 XE NMSO Print Scan Cat Price'!$H19)))</f>
        <v>102.38</v>
      </c>
      <c r="I79" s="613" t="str">
        <f>IF('Tech.- Fin. Overall Rating'!AM19=2,'12 KM NMSO Print Scan Cat Price'!$I19,IF('Tech.- Fin. Overall Rating'!AN19=2,'14 RI NMSO Print Scan Cat Price'!$I19,IF('Tech.- Fin. Overall Rating'!AO19=2,'16 XE NMSO Print Scan Cat Price'!$I19)))</f>
        <v>Included</v>
      </c>
      <c r="J79" s="613">
        <f>IF('Tech.- Fin. Overall Rating'!AM19=2,'12 KM NMSO Print Scan Cat Price'!$J19,IF('Tech.- Fin. Overall Rating'!AN19=2,'14 RI NMSO Print Scan Cat Price'!$J19,IF('Tech.- Fin. Overall Rating'!AO19=2,'16 XE NMSO Print Scan Cat Price'!$J19)))</f>
        <v>211.09</v>
      </c>
      <c r="K79" s="614">
        <f>IF('Tech.- Fin. Overall Rating'!AM19=2,'12 KM NMSO Print Scan Cat Price'!$K19,IF('Tech.- Fin. Overall Rating'!AN19=2,'14 RI NMSO Print Scan Cat Price'!$K19,IF('Tech.- Fin. Overall Rating'!AO19=2,'16 XE NMSO Print Scan Cat Price'!$K19)))</f>
        <v>1.064E-2</v>
      </c>
      <c r="L79" s="129"/>
      <c r="M79" s="124"/>
    </row>
    <row r="80" spans="1:13">
      <c r="A80" s="114"/>
      <c r="B80" s="887"/>
      <c r="C80" s="890"/>
      <c r="D80" s="332" t="str">
        <f>IF('Tech.- Fin. Overall Rating'!AM19=3,'11 NMSO Print Scan TCO Rank '!$X$3,IF('Tech.- Fin. Overall Rating'!AN19=3,'11 NMSO Print Scan TCO Rank '!$Y$3,IF('Tech.- Fin. Overall Rating'!AO19=3,'11 NMSO Print Scan TCO Rank '!$Z$3)))</f>
        <v>XE</v>
      </c>
      <c r="E80" s="330" t="s">
        <v>116</v>
      </c>
      <c r="F80" s="393" t="str">
        <f>IF('Tech.- Fin. Overall Rating'!AM19=3,'12 KM NMSO Print Scan Cat Price'!D19,IF('Tech.- Fin. Overall Rating'!AN19=3,'14 RI NMSO Print Scan Cat Price'!D19,IF('Tech.- Fin. Overall Rating'!AO19=3,'16 XE NMSO Print Scan Cat Price'!D19)))</f>
        <v xml:space="preserve">Xerox VersaLink B605 w/ Extra 550-Sheet Tray (B605DNM + 8WA) *Fax included </v>
      </c>
      <c r="G80" s="613">
        <f>IF('Tech.- Fin. Overall Rating'!AM19=3,'12 KM NMSO Print Scan Cat Price'!$G19,IF('Tech.- Fin. Overall Rating'!AN19=3,'14 RI NMSO Print Scan Cat Price'!$G19,IF('Tech.- Fin. Overall Rating'!AO19=3,'16 XE NMSO Print Scan Cat Price'!$G19)))</f>
        <v>3027.99</v>
      </c>
      <c r="H80" s="613">
        <f>IF('Tech.- Fin. Overall Rating'!AM19=3,'12 KM NMSO Print Scan Cat Price'!$H19,IF('Tech.- Fin. Overall Rating'!AN19=3,'14 RI NMSO Print Scan Cat Price'!$H19,IF('Tech.- Fin. Overall Rating'!AO19=3,'16 XE NMSO Print Scan Cat Price'!$H19)))</f>
        <v>1168.82</v>
      </c>
      <c r="I80" s="613" t="str">
        <f>IF('Tech.- Fin. Overall Rating'!AM19=3,'12 KM NMSO Print Scan Cat Price'!$I19,IF('Tech.- Fin. Overall Rating'!AN19=3,'14 RI NMSO Print Scan Cat Price'!$I19,IF('Tech.- Fin. Overall Rating'!AO19=3,'16 XE NMSO Print Scan Cat Price'!$I19)))</f>
        <v>Included</v>
      </c>
      <c r="J80" s="613">
        <f>IF('Tech.- Fin. Overall Rating'!AM19=3,'12 KM NMSO Print Scan Cat Price'!$J19,IF('Tech.- Fin. Overall Rating'!AN19=3,'14 RI NMSO Print Scan Cat Price'!$J19,IF('Tech.- Fin. Overall Rating'!AO19=3,'16 XE NMSO Print Scan Cat Price'!$J19)))</f>
        <v>307.58</v>
      </c>
      <c r="K80" s="614">
        <f>IF('Tech.- Fin. Overall Rating'!AM19=3,'12 KM NMSO Print Scan Cat Price'!$K19,IF('Tech.- Fin. Overall Rating'!AN19=3,'14 RI NMSO Print Scan Cat Price'!$K19,IF('Tech.- Fin. Overall Rating'!AO19=3,'16 XE NMSO Print Scan Cat Price'!$K19)))</f>
        <v>1.3899999999999999E-2</v>
      </c>
      <c r="L80" s="129"/>
      <c r="M80" s="124"/>
    </row>
    <row r="81" spans="1:13" ht="32.25" customHeight="1">
      <c r="A81" s="114"/>
      <c r="B81" s="887"/>
      <c r="C81" s="888" t="s">
        <v>279</v>
      </c>
      <c r="D81" s="331" t="str">
        <f>IF('Tech.- Fin. Overall Rating'!AM20=1,'11 NMSO Print Scan TCO Rank '!$X$3,IF('Tech.- Fin. Overall Rating'!AN20=1,'11 NMSO Print Scan TCO Rank '!$Y$3,IF('Tech.- Fin. Overall Rating'!AO20=1,'11 NMSO Print Scan TCO Rank '!$Z$3)))</f>
        <v>KM</v>
      </c>
      <c r="E81" s="331" t="s">
        <v>115</v>
      </c>
      <c r="F81" s="392" t="str">
        <f>IF('Tech.- Fin. Overall Rating'!AM20=1,'12 KM NMSO Print Scan Cat Price'!D20,IF('Tech.- Fin. Overall Rating'!AN20=1,'14 RI NMSO Print Scan Cat Price'!D20,IF('Tech.- Fin. Overall Rating'!AO20=1,'16 XE NMSO Print Scan Cat Price'!D20)))</f>
        <v>bizhub 551i, ADXR011</v>
      </c>
      <c r="G81" s="611">
        <f>IF('Tech.- Fin. Overall Rating'!AM20=1,'12 KM NMSO Print Scan Cat Price'!G20,IF('Tech.- Fin. Overall Rating'!AN20=1,'14 RI NMSO Print Scan Cat Price'!G20,IF('Tech.- Fin. Overall Rating'!AO20=1,'16 XE NMSO Print Scan Cat Price'!G20)))</f>
        <v>4747.7</v>
      </c>
      <c r="H81" s="611">
        <f>IF('Tech.- Fin. Overall Rating'!AM20=1,'12 KM NMSO Print Scan Cat Price'!H20,IF('Tech.- Fin. Overall Rating'!AN20=1,'14 RI NMSO Print Scan Cat Price'!H20,IF('Tech.- Fin. Overall Rating'!AO20=1,'16 XE NMSO Print Scan Cat Price'!H20)))</f>
        <v>535.17999999999995</v>
      </c>
      <c r="I81" s="611">
        <f>IF('Tech.- Fin. Overall Rating'!AM20=1,'12 KM NMSO Print Scan Cat Price'!I20,IF('Tech.- Fin. Overall Rating'!AN20=1,'14 RI NMSO Print Scan Cat Price'!I20,IF('Tech.- Fin. Overall Rating'!AO20=1,'16 XE NMSO Print Scan Cat Price'!I20)))</f>
        <v>103.29</v>
      </c>
      <c r="J81" s="611">
        <f>IF('Tech.- Fin. Overall Rating'!AM20=1,'12 KM NMSO Print Scan Cat Price'!J20,IF('Tech.- Fin. Overall Rating'!AN20=1,'14 RI NMSO Print Scan Cat Price'!J20,IF('Tech.- Fin. Overall Rating'!AO20=1,'16 XE NMSO Print Scan Cat Price'!J20)))</f>
        <v>211.09</v>
      </c>
      <c r="K81" s="612">
        <f>IF('Tech.- Fin. Overall Rating'!AM20=1,'12 KM NMSO Print Scan Cat Price'!K20,IF('Tech.- Fin. Overall Rating'!AN20=1,'14 RI NMSO Print Scan Cat Price'!K20,IF('Tech.- Fin. Overall Rating'!AO20=1,'16 XE NMSO Print Scan Cat Price'!K20)))</f>
        <v>6.7799999999999996E-3</v>
      </c>
      <c r="L81" s="129"/>
      <c r="M81" s="124"/>
    </row>
    <row r="82" spans="1:13">
      <c r="A82" s="114"/>
      <c r="B82" s="887"/>
      <c r="C82" s="889"/>
      <c r="D82" s="332" t="str">
        <f>IF('Tech.- Fin. Overall Rating'!AM20=2,'11 NMSO Print Scan TCO Rank '!$X$3,IF('Tech.- Fin. Overall Rating'!AN20=2,'11 NMSO Print Scan TCO Rank '!$Y$3,IF('Tech.- Fin. Overall Rating'!AO20=2,'11 NMSO Print Scan TCO Rank '!$Z$3)))</f>
        <v>XE</v>
      </c>
      <c r="E82" s="330" t="s">
        <v>116</v>
      </c>
      <c r="F82" s="393" t="str">
        <f>IF('Tech.- Fin. Overall Rating'!AM20=2,'12 KM NMSO Print Scan Cat Price'!D20,IF('Tech.- Fin. Overall Rating'!AN20=2,'14 RI NMSO Print Scan Cat Price'!D20,IF('Tech.- Fin. Overall Rating'!AO20=2,'16 XE NMSO Print Scan Cat Price'!D20)))</f>
        <v>Xerox AltaLink B8255 (B8255H)</v>
      </c>
      <c r="G82" s="613">
        <f>IF('Tech.- Fin. Overall Rating'!AM20=2,'12 KM NMSO Print Scan Cat Price'!$G20,IF('Tech.- Fin. Overall Rating'!AN20=2,'14 RI NMSO Print Scan Cat Price'!$G20,IF('Tech.- Fin. Overall Rating'!AO20=2,'16 XE NMSO Print Scan Cat Price'!$G20)))</f>
        <v>5894.22</v>
      </c>
      <c r="H82" s="613">
        <f>IF('Tech.- Fin. Overall Rating'!AM20=2,'12 KM NMSO Print Scan Cat Price'!H20,IF('Tech.- Fin. Overall Rating'!AN20=2,'14 RI NMSO Print Scan Cat Price'!H20,IF('Tech.- Fin. Overall Rating'!AO20=2,'16 XE NMSO Print Scan Cat Price'!H20)))</f>
        <v>717.7</v>
      </c>
      <c r="I82" s="613">
        <f>IF('Tech.- Fin. Overall Rating'!$AM$20=2,'12 KM NMSO Print Scan Cat Price'!I20,IF('Tech.- Fin. Overall Rating'!$AN$20=2,'14 RI NMSO Print Scan Cat Price'!I20,IF('Tech.- Fin. Overall Rating'!$AO$20=2,'16 XE NMSO Print Scan Cat Price'!I20)))</f>
        <v>184.55</v>
      </c>
      <c r="J82" s="613">
        <f>IF('Tech.- Fin. Overall Rating'!AM20=2,'12 KM NMSO Print Scan Cat Price'!J20,IF('Tech.- Fin. Overall Rating'!AN20=2,'14 RI NMSO Print Scan Cat Price'!J20,IF('Tech.- Fin. Overall Rating'!AO20=2,'16 XE NMSO Print Scan Cat Price'!J20)))</f>
        <v>307.58</v>
      </c>
      <c r="K82" s="614">
        <f>IF('Tech.- Fin. Overall Rating'!AM20=2,'12 KM NMSO Print Scan Cat Price'!K20,IF('Tech.- Fin. Overall Rating'!AN20=2,'14 RI NMSO Print Scan Cat Price'!K20,IF('Tech.- Fin. Overall Rating'!AO20=2,'16 XE NMSO Print Scan Cat Price'!K20)))</f>
        <v>4.8999999999999998E-3</v>
      </c>
      <c r="L82" s="129"/>
      <c r="M82" s="124"/>
    </row>
    <row r="83" spans="1:13">
      <c r="A83" s="114"/>
      <c r="B83" s="887"/>
      <c r="C83" s="890"/>
      <c r="D83" s="332" t="str">
        <f>IF('Tech.- Fin. Overall Rating'!AM20=3,'11 NMSO Print Scan TCO Rank '!$X$3,IF('Tech.- Fin. Overall Rating'!AN20=3,'11 NMSO Print Scan TCO Rank '!$Y$3,IF('Tech.- Fin. Overall Rating'!AO20=3,'11 NMSO Print Scan TCO Rank '!$Z$3)))</f>
        <v>RI</v>
      </c>
      <c r="E83" s="330" t="s">
        <v>116</v>
      </c>
      <c r="F83" s="393" t="str">
        <f>IF('Tech.- Fin. Overall Rating'!AM20=3,'12 KM NMSO Print Scan Cat Price'!D20,IF('Tech.- Fin. Overall Rating'!AN20=3,'14 RI NMSO Print Scan Cat Price'!D20,IF('Tech.- Fin. Overall Rating'!AO20=3,'16 XE NMSO Print Scan Cat Price'!D20)))</f>
        <v>Ricoh IM 5000 (SKU 240418828, Paper Feed Unit PB3300 241418352)</v>
      </c>
      <c r="G83" s="613">
        <f>IF('Tech.- Fin. Overall Rating'!AM20=3,'12 KM NMSO Print Scan Cat Price'!$G20,IF('Tech.- Fin. Overall Rating'!AN20=3,'14 RI NMSO Print Scan Cat Price'!$G20,IF('Tech.- Fin. Overall Rating'!AO20=3,'16 XE NMSO Print Scan Cat Price'!$G20)))</f>
        <v>5406.54</v>
      </c>
      <c r="H83" s="613">
        <f>IF('Tech.- Fin. Overall Rating'!AM20=3,'12 KM NMSO Print Scan Cat Price'!H20,IF('Tech.- Fin. Overall Rating'!AN20=3,'14 RI NMSO Print Scan Cat Price'!H20,IF('Tech.- Fin. Overall Rating'!AO20=3,'16 XE NMSO Print Scan Cat Price'!H20)))</f>
        <v>500.56</v>
      </c>
      <c r="I83" s="613">
        <f>IF('Tech.- Fin. Overall Rating'!AM20=3,'12 KM NMSO Print Scan Cat Price'!I20,IF('Tech.- Fin. Overall Rating'!AN20=3,'14 RI NMSO Print Scan Cat Price'!I20,IF('Tech.- Fin. Overall Rating'!$AO20=3,'16 XE NMSO Print Scan Cat Price'!I20)))</f>
        <v>521.70000000000005</v>
      </c>
      <c r="J83" s="613">
        <f>IF('Tech.- Fin. Overall Rating'!AM20=3,'12 KM NMSO Print Scan Cat Price'!J20,IF('Tech.- Fin. Overall Rating'!AN20=3,'14 RI NMSO Print Scan Cat Price'!J20,IF('Tech.- Fin. Overall Rating'!AO20=3,'16 XE NMSO Print Scan Cat Price'!J20)))</f>
        <v>171.28</v>
      </c>
      <c r="K83" s="614">
        <f>IF('Tech.- Fin. Overall Rating'!AM20=3,'12 KM NMSO Print Scan Cat Price'!K20,IF('Tech.- Fin. Overall Rating'!AN20=3,'14 RI NMSO Print Scan Cat Price'!K20,IF('Tech.- Fin. Overall Rating'!AO20=3,'16 XE NMSO Print Scan Cat Price'!K20)))</f>
        <v>1.017E-2</v>
      </c>
      <c r="L83" s="129"/>
      <c r="M83" s="124"/>
    </row>
    <row r="84" spans="1:13" ht="32.25" customHeight="1">
      <c r="A84" s="114"/>
      <c r="B84" s="887"/>
      <c r="C84" s="888" t="s">
        <v>283</v>
      </c>
      <c r="D84" s="331" t="str">
        <f>IF('Tech.- Fin. Overall Rating'!AM21=1,'11 NMSO Print Scan TCO Rank '!$X$3,IF('Tech.- Fin. Overall Rating'!AN21=1,'11 NMSO Print Scan TCO Rank '!$Y$3,IF('Tech.- Fin. Overall Rating'!AO21=1,'11 NMSO Print Scan TCO Rank '!$Z$3)))</f>
        <v>KM</v>
      </c>
      <c r="E84" s="331" t="s">
        <v>115</v>
      </c>
      <c r="F84" s="392" t="str">
        <f>IF('Tech.- Fin. Overall Rating'!AM21=1,'12 KM NMSO Print Scan Cat Price'!D21,IF('Tech.- Fin. Overall Rating'!AN21=1,'14 RI NMSO Print Scan Cat Price'!D21,IF('Tech.- Fin. Overall Rating'!AO21=1,'16 XE NMSO Print Scan Cat Price'!D21)))</f>
        <v>bizhub C551i (ADXF011)</v>
      </c>
      <c r="G84" s="611">
        <f>IF('Tech.- Fin. Overall Rating'!AM21=1,'12 KM NMSO Print Scan Cat Price'!$G21,IF('Tech.- Fin. Overall Rating'!AN21=1,'14 RI NMSO Print Scan Cat Price'!$G21,IF('Tech.- Fin. Overall Rating'!AO21=1,'16 XE NMSO Print Scan Cat Price'!$G21)))</f>
        <v>4167.92</v>
      </c>
      <c r="H84" s="611">
        <f>IF('Tech.- Fin. Overall Rating'!AM21=1,'12 KM NMSO Print Scan Cat Price'!$H21,IF('Tech.- Fin. Overall Rating'!AN21=1,'14 RI NMSO Print Scan Cat Price'!$H21,IF('Tech.- Fin. Overall Rating'!AO21=1,'16 XE NMSO Print Scan Cat Price'!$H21)))</f>
        <v>535.17999999999995</v>
      </c>
      <c r="I84" s="611">
        <f>IF('Tech.- Fin. Overall Rating'!AM21=1,'12 KM NMSO Print Scan Cat Price'!$I21,IF('Tech.- Fin. Overall Rating'!AN21=1,'14 RI NMSO Print Scan Cat Price'!$I21,IF('Tech.- Fin. Overall Rating'!AO21=1,'16 XE NMSO Print Scan Cat Price'!$I21)))</f>
        <v>103.29</v>
      </c>
      <c r="J84" s="611">
        <f>IF('Tech.- Fin. Overall Rating'!AM21=1,'12 KM NMSO Print Scan Cat Price'!$J21,IF('Tech.- Fin. Overall Rating'!AN21=1,'14 RI NMSO Print Scan Cat Price'!$J21,IF('Tech.- Fin. Overall Rating'!AO21=1,'16 XE NMSO Print Scan Cat Price'!$J21)))</f>
        <v>211.09</v>
      </c>
      <c r="K84" s="612">
        <f>IF('Tech.- Fin. Overall Rating'!AM21=1,'12 KM NMSO Print Scan Cat Price'!$K21,IF('Tech.- Fin. Overall Rating'!AN21=1,'14 RI NMSO Print Scan Cat Price'!$K21,IF('Tech.- Fin. Overall Rating'!AO21=1,'16 XE NMSO Print Scan Cat Price'!$K21)))</f>
        <v>5.0000000000000001E-3</v>
      </c>
      <c r="L84" s="612">
        <f>IF('Tech.- Fin. Overall Rating'!AM21=1,'12 KM NMSO Print Scan Cat Price'!$L21,IF('Tech.- Fin. Overall Rating'!AN21=1,'14 RI NMSO Print Scan Cat Price'!$L21,IF('Tech.- Fin. Overall Rating'!AO21=1,'16 XE NMSO Print Scan Cat Price'!$L21)))</f>
        <v>3.9699999999999999E-2</v>
      </c>
      <c r="M84" s="124"/>
    </row>
    <row r="85" spans="1:13">
      <c r="A85" s="114"/>
      <c r="B85" s="887"/>
      <c r="C85" s="889"/>
      <c r="D85" s="332" t="str">
        <f>IF('Tech.- Fin. Overall Rating'!AM21=2,'11 NMSO Print Scan TCO Rank '!$X$3,IF('Tech.- Fin. Overall Rating'!AN21=2,'11 NMSO Print Scan TCO Rank '!$Y$3,IF('Tech.- Fin. Overall Rating'!AO21=2,'11 NMSO Print Scan TCO Rank '!$Z$3)))</f>
        <v>XE</v>
      </c>
      <c r="E85" s="330" t="s">
        <v>116</v>
      </c>
      <c r="F85" s="393" t="str">
        <f>IF('Tech.- Fin. Overall Rating'!AM21=2,'12 KM NMSO Print Scan Cat Price'!D21,IF('Tech.- Fin. Overall Rating'!AN21=2,'14 RI NMSO Print Scan Cat Price'!D21,IF('Tech.- Fin. Overall Rating'!AO21=2,'16 XE NMSO Print Scan Cat Price'!D21)))</f>
        <v>Xerox AltaLink C8255 (C8255H)</v>
      </c>
      <c r="G85" s="613">
        <f>IF('Tech.- Fin. Overall Rating'!AM21=2,'12 KM NMSO Print Scan Cat Price'!$G21,IF('Tech.- Fin. Overall Rating'!AN21=2,'14 RI NMSO Print Scan Cat Price'!$G21,IF('Tech.- Fin. Overall Rating'!AO21=2,'16 XE NMSO Print Scan Cat Price'!$G21)))</f>
        <v>5468.16</v>
      </c>
      <c r="H85" s="613">
        <f>IF('Tech.- Fin. Overall Rating'!AM21=2,'12 KM NMSO Print Scan Cat Price'!$H21,IF('Tech.- Fin. Overall Rating'!AN21=2,'14 RI NMSO Print Scan Cat Price'!$H21,IF('Tech.- Fin. Overall Rating'!AO21=2,'16 XE NMSO Print Scan Cat Price'!$H21)))</f>
        <v>717.7</v>
      </c>
      <c r="I85" s="613">
        <f>IF('Tech.- Fin. Overall Rating'!AM21=2,'12 KM NMSO Print Scan Cat Price'!$I21,IF('Tech.- Fin. Overall Rating'!AN21=2,'14 RI NMSO Print Scan Cat Price'!$I21,IF('Tech.- Fin. Overall Rating'!AO21=2,'16 XE NMSO Print Scan Cat Price'!$I21)))</f>
        <v>184.55</v>
      </c>
      <c r="J85" s="613">
        <f>IF('Tech.- Fin. Overall Rating'!AM21=2,'12 KM NMSO Print Scan Cat Price'!$J21,IF('Tech.- Fin. Overall Rating'!AN21=2,'14 RI NMSO Print Scan Cat Price'!$J21,IF('Tech.- Fin. Overall Rating'!AO21=2,'16 XE NMSO Print Scan Cat Price'!$J21)))</f>
        <v>307.58</v>
      </c>
      <c r="K85" s="614">
        <f>IF('Tech.- Fin. Overall Rating'!AM21=2,'12 KM NMSO Print Scan Cat Price'!$K21,IF('Tech.- Fin. Overall Rating'!AN21=2,'14 RI NMSO Print Scan Cat Price'!$K21,IF('Tech.- Fin. Overall Rating'!AO21=2,'16 XE NMSO Print Scan Cat Price'!$K21)))</f>
        <v>5.6959999999999997E-3</v>
      </c>
      <c r="L85" s="614">
        <f>IF('Tech.- Fin. Overall Rating'!AM21=2,'12 KM NMSO Print Scan Cat Price'!$L21,IF('Tech.- Fin. Overall Rating'!AN21=2,'14 RI NMSO Print Scan Cat Price'!$L21,IF('Tech.- Fin. Overall Rating'!AO21=2,'16 XE NMSO Print Scan Cat Price'!$L21)))</f>
        <v>3.3834240000000002E-2</v>
      </c>
      <c r="M85" s="124"/>
    </row>
    <row r="86" spans="1:13">
      <c r="A86" s="114"/>
      <c r="B86" s="887"/>
      <c r="C86" s="890"/>
      <c r="D86" s="332" t="str">
        <f>IF('Tech.- Fin. Overall Rating'!AM21=3,'11 NMSO Print Scan TCO Rank '!$X$3,IF('Tech.- Fin. Overall Rating'!AN21=3,'11 NMSO Print Scan TCO Rank '!$Y$3,IF('Tech.- Fin. Overall Rating'!AO21=3,'11 NMSO Print Scan TCO Rank '!$Z$3)))</f>
        <v>RI</v>
      </c>
      <c r="E86" s="330" t="s">
        <v>116</v>
      </c>
      <c r="F86" s="393" t="str">
        <f>IF('Tech.- Fin. Overall Rating'!AM21=3,'12 KM NMSO Print Scan Cat Price'!D21,IF('Tech.- Fin. Overall Rating'!AN21=3,'14 RI NMSO Print Scan Cat Price'!D21,IF('Tech.- Fin. Overall Rating'!AO21=3,'16 XE NMSO Print Scan Cat Price'!D21)))</f>
        <v>Ricoh IM C530Fb (SKU 240418223, LCIT PB1190 241418230)</v>
      </c>
      <c r="G86" s="613">
        <f>IF('Tech.- Fin. Overall Rating'!AM21=3,'12 KM NMSO Print Scan Cat Price'!$G21,IF('Tech.- Fin. Overall Rating'!AN21=3,'14 RI NMSO Print Scan Cat Price'!$G21,IF('Tech.- Fin. Overall Rating'!AO21=3,'16 XE NMSO Print Scan Cat Price'!$G21)))</f>
        <v>4021.98</v>
      </c>
      <c r="H86" s="613">
        <f>IF('Tech.- Fin. Overall Rating'!AM21=3,'12 KM NMSO Print Scan Cat Price'!$H21,IF('Tech.- Fin. Overall Rating'!AN21=3,'14 RI NMSO Print Scan Cat Price'!$H21,IF('Tech.- Fin. Overall Rating'!AO21=3,'16 XE NMSO Print Scan Cat Price'!$H21)))</f>
        <v>500.56</v>
      </c>
      <c r="I86" s="613" t="str">
        <f>IF('Tech.- Fin. Overall Rating'!AM21=3,'12 KM NMSO Print Scan Cat Price'!$I21,IF('Tech.- Fin. Overall Rating'!AN21=3,'14 RI NMSO Print Scan Cat Price'!$I21,IF('Tech.- Fin. Overall Rating'!AO21=3,'16 XE NMSO Print Scan Cat Price'!$I21)))</f>
        <v>Included</v>
      </c>
      <c r="J86" s="613">
        <f>IF('Tech.- Fin. Overall Rating'!AM21=3,'12 KM NMSO Print Scan Cat Price'!$J21,IF('Tech.- Fin. Overall Rating'!AN21=3,'14 RI NMSO Print Scan Cat Price'!$J21,IF('Tech.- Fin. Overall Rating'!AO21=3,'16 XE NMSO Print Scan Cat Price'!$J21)))</f>
        <v>171.28</v>
      </c>
      <c r="K86" s="614">
        <f>IF('Tech.- Fin. Overall Rating'!AM21=3,'12 KM NMSO Print Scan Cat Price'!$K21,IF('Tech.- Fin. Overall Rating'!AN21=3,'14 RI NMSO Print Scan Cat Price'!$K21,IF('Tech.- Fin. Overall Rating'!AO21=3,'16 XE NMSO Print Scan Cat Price'!$K21)))</f>
        <v>1.4619999999999999E-2</v>
      </c>
      <c r="L86" s="614">
        <f>IF('Tech.- Fin. Overall Rating'!AM21=3,'12 KM NMSO Print Scan Cat Price'!$L21,IF('Tech.- Fin. Overall Rating'!AN21=3,'14 RI NMSO Print Scan Cat Price'!$L21,IF('Tech.- Fin. Overall Rating'!AO21=3,'16 XE NMSO Print Scan Cat Price'!$L21)))</f>
        <v>7.732E-2</v>
      </c>
      <c r="M86" s="124"/>
    </row>
    <row r="87" spans="1:13" ht="32.25" customHeight="1">
      <c r="A87" s="114"/>
      <c r="B87" s="887"/>
      <c r="C87" s="891" t="s">
        <v>287</v>
      </c>
      <c r="D87" s="331" t="str">
        <f>IF('Tech.- Fin. Overall Rating'!AM22=1,'11 NMSO Print Scan TCO Rank '!$X$3,IF('Tech.- Fin. Overall Rating'!AN22=1,'11 NMSO Print Scan TCO Rank '!$Y$3,IF('Tech.- Fin. Overall Rating'!AO22=1,'11 NMSO Print Scan TCO Rank '!$Z$3)))</f>
        <v>KM</v>
      </c>
      <c r="E87" s="331" t="s">
        <v>115</v>
      </c>
      <c r="F87" s="392" t="str">
        <f>IF('Tech.- Fin. Overall Rating'!AM22=1,'12 KM NMSO Print Scan Cat Price'!D22,IF('Tech.- Fin. Overall Rating'!AN22=1,'14 RI NMSO Print Scan Cat Price'!D22,IF('Tech.- Fin. Overall Rating'!AO22=1,'16 XE NMSO Print Scan Cat Price'!D22)))</f>
        <v>bizhub C551i (ADXF011)</v>
      </c>
      <c r="G87" s="611">
        <f>IF('Tech.- Fin. Overall Rating'!AM22=1,'12 KM NMSO Print Scan Cat Price'!$G22,IF('Tech.- Fin. Overall Rating'!AN22=1,'14 RI NMSO Print Scan Cat Price'!$G22,IF('Tech.- Fin. Overall Rating'!AO22=1,'16 XE NMSO Print Scan Cat Price'!$G22)))</f>
        <v>4167.92</v>
      </c>
      <c r="H87" s="611">
        <f>IF('Tech.- Fin. Overall Rating'!AM22=1,'12 KM NMSO Print Scan Cat Price'!H22,IF('Tech.- Fin. Overall Rating'!AN22=1,'14 RI NMSO Print Scan Cat Price'!H22,IF('Tech.- Fin. Overall Rating'!AO22=1,'16 XE NMSO Print Scan Cat Price'!H22)))</f>
        <v>535.17999999999995</v>
      </c>
      <c r="I87" s="611">
        <f>IF('Tech.- Fin. Overall Rating'!AM22=1,'12 KM NMSO Print Scan Cat Price'!I22,IF('Tech.- Fin. Overall Rating'!AN22=1,'14 RI NMSO Print Scan Cat Price'!I22,IF('Tech.- Fin. Overall Rating'!AO22=1,'16 XE NMSO Print Scan Cat Price'!I22)))</f>
        <v>103.29</v>
      </c>
      <c r="J87" s="611">
        <f>IF('Tech.- Fin. Overall Rating'!AM22=1,'12 KM NMSO Print Scan Cat Price'!J22,IF('Tech.- Fin. Overall Rating'!AN22=1,'14 RI NMSO Print Scan Cat Price'!J22,IF('Tech.- Fin. Overall Rating'!AO22=1,'16 XE NMSO Print Scan Cat Price'!J22)))</f>
        <v>211.09</v>
      </c>
      <c r="K87" s="612">
        <f>IF('Tech.- Fin. Overall Rating'!AM22=1,'12 KM NMSO Print Scan Cat Price'!K22,IF('Tech.- Fin. Overall Rating'!AN22=1,'14 RI NMSO Print Scan Cat Price'!K22,IF('Tech.- Fin. Overall Rating'!AO22=1,'16 XE NMSO Print Scan Cat Price'!K22)))</f>
        <v>5.0000000000000001E-3</v>
      </c>
      <c r="L87" s="612">
        <f>IF('Tech.- Fin. Overall Rating'!AM22=1,'12 KM NMSO Print Scan Cat Price'!L22,IF('Tech.- Fin. Overall Rating'!AN22=1,'14 RI NMSO Print Scan Cat Price'!L22,IF('Tech.- Fin. Overall Rating'!AO22=1,'16 XE NMSO Print Scan Cat Price'!L22)))</f>
        <v>3.9699999999999999E-2</v>
      </c>
      <c r="M87" s="124"/>
    </row>
    <row r="88" spans="1:13">
      <c r="A88" s="114"/>
      <c r="B88" s="887"/>
      <c r="C88" s="892"/>
      <c r="D88" s="332" t="str">
        <f>IF('Tech.- Fin. Overall Rating'!AM22=2,'11 NMSO Print Scan TCO Rank '!$X$3,IF('Tech.- Fin. Overall Rating'!AN22=2,'11 NMSO Print Scan TCO Rank '!$Y$3,IF('Tech.- Fin. Overall Rating'!AO22=2,'11 NMSO Print Scan TCO Rank '!$Z$3)))</f>
        <v>XE</v>
      </c>
      <c r="E88" s="330" t="s">
        <v>116</v>
      </c>
      <c r="F88" s="393" t="str">
        <f>IF('Tech.- Fin. Overall Rating'!AM22=2,'12 KM NMSO Print Scan Cat Price'!D22,IF('Tech.- Fin. Overall Rating'!AN22=2,'14 RI NMSO Print Scan Cat Price'!D22,IF('Tech.- Fin. Overall Rating'!AO22=2,'16 XE NMSO Print Scan Cat Price'!D22)))</f>
        <v>Xerox AltaLink C8255 (C8255H)</v>
      </c>
      <c r="G88" s="613">
        <f>IF('Tech.- Fin. Overall Rating'!AM22=2,'12 KM NMSO Print Scan Cat Price'!G22,IF('Tech.- Fin. Overall Rating'!AN22=2,'14 RI NMSO Print Scan Cat Price'!G22,IF('Tech.- Fin. Overall Rating'!AO22=2,'16 XE NMSO Print Scan Cat Price'!G22)))</f>
        <v>5468.16</v>
      </c>
      <c r="H88" s="613">
        <f>IF('Tech.- Fin. Overall Rating'!AM22=2,'12 KM NMSO Print Scan Cat Price'!H22,IF('Tech.- Fin. Overall Rating'!AN22=2,'14 RI NMSO Print Scan Cat Price'!H22,IF('Tech.- Fin. Overall Rating'!AO22=2,'16 XE NMSO Print Scan Cat Price'!H22)))</f>
        <v>717.7</v>
      </c>
      <c r="I88" s="613">
        <f>IF('Tech.- Fin. Overall Rating'!AM22=2,'12 KM NMSO Print Scan Cat Price'!I22,IF('Tech.- Fin. Overall Rating'!AN22=2,'14 RI NMSO Print Scan Cat Price'!I22,IF('Tech.- Fin. Overall Rating'!AO22=2,'16 XE NMSO Print Scan Cat Price'!I22)))</f>
        <v>184.55</v>
      </c>
      <c r="J88" s="613">
        <f>IF('Tech.- Fin. Overall Rating'!AM22=2,'12 KM NMSO Print Scan Cat Price'!J22,IF('Tech.- Fin. Overall Rating'!AN22=2,'14 RI NMSO Print Scan Cat Price'!J22,IF('Tech.- Fin. Overall Rating'!AO22=2,'16 XE NMSO Print Scan Cat Price'!J22)))</f>
        <v>307.58</v>
      </c>
      <c r="K88" s="614">
        <f>IF('Tech.- Fin. Overall Rating'!AM22=2,'12 KM NMSO Print Scan Cat Price'!K22,IF('Tech.- Fin. Overall Rating'!AN22=2,'14 RI NMSO Print Scan Cat Price'!K22,IF('Tech.- Fin. Overall Rating'!AO22=2,'16 XE NMSO Print Scan Cat Price'!K22)))</f>
        <v>5.6959999999999997E-3</v>
      </c>
      <c r="L88" s="614">
        <f>IF('Tech.- Fin. Overall Rating'!AM22=2,'12 KM NMSO Print Scan Cat Price'!L22,IF('Tech.- Fin. Overall Rating'!AN22=2,'14 RI NMSO Print Scan Cat Price'!L22,IF('Tech.- Fin. Overall Rating'!AO22=2,'16 XE NMSO Print Scan Cat Price'!L22)))</f>
        <v>3.3834240000000002E-2</v>
      </c>
      <c r="M88" s="187"/>
    </row>
    <row r="89" spans="1:13">
      <c r="A89" s="114"/>
      <c r="B89" s="887"/>
      <c r="C89" s="892"/>
      <c r="D89" s="332" t="str">
        <f>IF('Tech.- Fin. Overall Rating'!AM22=3,'11 NMSO Print Scan TCO Rank '!$X$3,IF('Tech.- Fin. Overall Rating'!AN22=3,'11 NMSO Print Scan TCO Rank '!$Y$3,IF('Tech.- Fin. Overall Rating'!AO22=3,'11 NMSO Print Scan TCO Rank '!$Z$3)))</f>
        <v>RI</v>
      </c>
      <c r="E89" s="330" t="s">
        <v>116</v>
      </c>
      <c r="F89" s="393" t="str">
        <f>IF('Tech.- Fin. Overall Rating'!AM22=3,'12 KM NMSO Print Scan Cat Price'!D22,IF('Tech.- Fin. Overall Rating'!AN22=3,'14 RI NMSO Print Scan Cat Price'!D22,IF('Tech.- Fin. Overall Rating'!AO22=3,'16 XE NMSO Print Scan Cat Price'!D22)))</f>
        <v>Ricoh IM C6010 ( SKU 240419331, Paper Feed Unit PB3320 SKU 241419365)</v>
      </c>
      <c r="G89" s="613">
        <f>IF('Tech.- Fin. Overall Rating'!AM22=3,'12 KM NMSO Print Scan Cat Price'!$G22,IF('Tech.- Fin. Overall Rating'!AN22=3,'14 RI NMSO Print Scan Cat Price'!$G22,IF('Tech.- Fin. Overall Rating'!AO22=3,'16 XE NMSO Print Scan Cat Price'!$G22)))</f>
        <v>8509.93</v>
      </c>
      <c r="H89" s="613">
        <f>IF('Tech.- Fin. Overall Rating'!AM22=3,'12 KM NMSO Print Scan Cat Price'!H22,IF('Tech.- Fin. Overall Rating'!AN22=3,'14 RI NMSO Print Scan Cat Price'!H22,IF('Tech.- Fin. Overall Rating'!AO22=3,'16 XE NMSO Print Scan Cat Price'!H22)))</f>
        <v>681.2</v>
      </c>
      <c r="I89" s="613">
        <f>IF('Tech.- Fin. Overall Rating'!AM22=3,'12 KM NMSO Print Scan Cat Price'!I22,IF('Tech.- Fin. Overall Rating'!AN22=3,'14 RI NMSO Print Scan Cat Price'!I22,IF('Tech.- Fin. Overall Rating'!AO22=3,'16 XE NMSO Print Scan Cat Price'!I22)))</f>
        <v>321.56</v>
      </c>
      <c r="J89" s="613">
        <f>IF('Tech.- Fin. Overall Rating'!AM22=3,'12 KM NMSO Print Scan Cat Price'!J22,IF('Tech.- Fin. Overall Rating'!AN22=3,'14 RI NMSO Print Scan Cat Price'!J22,IF('Tech.- Fin. Overall Rating'!AO22=3,'16 XE NMSO Print Scan Cat Price'!J22)))</f>
        <v>171.28</v>
      </c>
      <c r="K89" s="614">
        <f>IF('Tech.- Fin. Overall Rating'!AM22=3,'12 KM NMSO Print Scan Cat Price'!K22,IF('Tech.- Fin. Overall Rating'!AN22=3,'14 RI NMSO Print Scan Cat Price'!K22,IF('Tech.- Fin. Overall Rating'!AO22=3,'16 XE NMSO Print Scan Cat Price'!K22)))</f>
        <v>7.4099999999999999E-3</v>
      </c>
      <c r="L89" s="614">
        <f>IF('Tech.- Fin. Overall Rating'!AM22=3,'12 KM NMSO Print Scan Cat Price'!L22,IF('Tech.- Fin. Overall Rating'!AN22=3,'14 RI NMSO Print Scan Cat Price'!L22,IF('Tech.- Fin. Overall Rating'!AO22=3,'16 XE NMSO Print Scan Cat Price'!L22)))</f>
        <v>4.7199999999999999E-2</v>
      </c>
      <c r="M89" s="187"/>
    </row>
    <row r="90" spans="1:13" ht="18.75">
      <c r="A90" s="114"/>
      <c r="B90" s="132" t="s">
        <v>31</v>
      </c>
      <c r="C90" s="881" t="s">
        <v>31</v>
      </c>
      <c r="D90" s="882"/>
      <c r="E90" s="882"/>
      <c r="F90" s="882"/>
      <c r="G90" s="882"/>
      <c r="H90" s="882"/>
      <c r="I90" s="882"/>
      <c r="J90" s="882"/>
      <c r="K90" s="882"/>
      <c r="L90" s="882"/>
      <c r="M90" s="133"/>
    </row>
    <row r="91" spans="1:13">
      <c r="F91" s="445" t="s">
        <v>31</v>
      </c>
    </row>
  </sheetData>
  <mergeCells count="61">
    <mergeCell ref="H49:J49"/>
    <mergeCell ref="K49:L49"/>
    <mergeCell ref="I26:I29"/>
    <mergeCell ref="G48:L48"/>
    <mergeCell ref="T4:T5"/>
    <mergeCell ref="O4:O5"/>
    <mergeCell ref="P4:P5"/>
    <mergeCell ref="Q4:Q5"/>
    <mergeCell ref="R4:R5"/>
    <mergeCell ref="S4:S5"/>
    <mergeCell ref="G72:L72"/>
    <mergeCell ref="B51:B65"/>
    <mergeCell ref="C63:C65"/>
    <mergeCell ref="C9:C11"/>
    <mergeCell ref="C12:C14"/>
    <mergeCell ref="C26:C28"/>
    <mergeCell ref="C29:C31"/>
    <mergeCell ref="C32:C34"/>
    <mergeCell ref="C35:C37"/>
    <mergeCell ref="B48:F49"/>
    <mergeCell ref="B23:F24"/>
    <mergeCell ref="G23:L23"/>
    <mergeCell ref="H24:J24"/>
    <mergeCell ref="K24:L24"/>
    <mergeCell ref="B6:B14"/>
    <mergeCell ref="B26:B37"/>
    <mergeCell ref="C90:L90"/>
    <mergeCell ref="C51:C53"/>
    <mergeCell ref="C54:C56"/>
    <mergeCell ref="C57:C59"/>
    <mergeCell ref="C60:C62"/>
    <mergeCell ref="B72:F73"/>
    <mergeCell ref="H73:J73"/>
    <mergeCell ref="K73:L73"/>
    <mergeCell ref="B75:B89"/>
    <mergeCell ref="C75:C77"/>
    <mergeCell ref="C78:C80"/>
    <mergeCell ref="C81:C83"/>
    <mergeCell ref="C84:C86"/>
    <mergeCell ref="B71:F71"/>
    <mergeCell ref="G71:L71"/>
    <mergeCell ref="C87:C89"/>
    <mergeCell ref="O2:T2"/>
    <mergeCell ref="U2:Y2"/>
    <mergeCell ref="B2:F2"/>
    <mergeCell ref="G2:L2"/>
    <mergeCell ref="B22:F22"/>
    <mergeCell ref="G22:L22"/>
    <mergeCell ref="Y3:Y5"/>
    <mergeCell ref="C6:C8"/>
    <mergeCell ref="W3:W5"/>
    <mergeCell ref="X3:X5"/>
    <mergeCell ref="U3:U5"/>
    <mergeCell ref="V3:V5"/>
    <mergeCell ref="B47:F47"/>
    <mergeCell ref="G47:L47"/>
    <mergeCell ref="B3:F4"/>
    <mergeCell ref="O3:T3"/>
    <mergeCell ref="H4:J4"/>
    <mergeCell ref="K4:L4"/>
    <mergeCell ref="G3:L3"/>
  </mergeCells>
  <conditionalFormatting sqref="B3">
    <cfRule type="cellIs" dxfId="542" priority="1129" operator="equal">
      <formula>qweqweqw</formula>
    </cfRule>
    <cfRule type="cellIs" dxfId="541" priority="1128" operator="equal">
      <formula>Dev_PL3</formula>
    </cfRule>
    <cfRule type="cellIs" dxfId="540" priority="1127" operator="equal">
      <formula>Dev_PL4</formula>
    </cfRule>
    <cfRule type="cellIs" dxfId="539" priority="1126" operator="equal">
      <formula>Dev_PL5</formula>
    </cfRule>
    <cfRule type="cellIs" dxfId="538" priority="1130" operator="equal">
      <formula>Dev_PL1</formula>
    </cfRule>
  </conditionalFormatting>
  <conditionalFormatting sqref="B5">
    <cfRule type="cellIs" dxfId="537" priority="1124" operator="equal">
      <formula>qweqweqw</formula>
    </cfRule>
    <cfRule type="cellIs" dxfId="536" priority="1125" operator="equal">
      <formula>Dev_PL1</formula>
    </cfRule>
    <cfRule type="cellIs" dxfId="535" priority="1123" operator="equal">
      <formula>Dev_PL3</formula>
    </cfRule>
    <cfRule type="cellIs" dxfId="534" priority="1122" operator="equal">
      <formula>Dev_PL4</formula>
    </cfRule>
    <cfRule type="cellIs" dxfId="533" priority="1121" operator="equal">
      <formula>Dev_PL5</formula>
    </cfRule>
  </conditionalFormatting>
  <conditionalFormatting sqref="B23">
    <cfRule type="cellIs" dxfId="532" priority="41" operator="equal">
      <formula>Dev_PL5</formula>
    </cfRule>
    <cfRule type="cellIs" dxfId="531" priority="45" operator="equal">
      <formula>Dev_PL1</formula>
    </cfRule>
    <cfRule type="cellIs" dxfId="530" priority="42" operator="equal">
      <formula>Dev_PL4</formula>
    </cfRule>
    <cfRule type="cellIs" dxfId="529" priority="43" operator="equal">
      <formula>Dev_PL3</formula>
    </cfRule>
    <cfRule type="cellIs" dxfId="528" priority="44" operator="equal">
      <formula>qweqweqw</formula>
    </cfRule>
  </conditionalFormatting>
  <conditionalFormatting sqref="B25">
    <cfRule type="cellIs" dxfId="527" priority="36" operator="equal">
      <formula>Dev_PL5</formula>
    </cfRule>
    <cfRule type="cellIs" dxfId="526" priority="37" operator="equal">
      <formula>Dev_PL4</formula>
    </cfRule>
    <cfRule type="cellIs" dxfId="525" priority="38" operator="equal">
      <formula>Dev_PL3</formula>
    </cfRule>
    <cfRule type="cellIs" dxfId="524" priority="39" operator="equal">
      <formula>qweqweqw</formula>
    </cfRule>
    <cfRule type="cellIs" dxfId="523" priority="40" operator="equal">
      <formula>Dev_PL1</formula>
    </cfRule>
  </conditionalFormatting>
  <conditionalFormatting sqref="B48">
    <cfRule type="cellIs" dxfId="522" priority="958" operator="equal">
      <formula>Dev_PL3</formula>
    </cfRule>
    <cfRule type="cellIs" dxfId="521" priority="957" operator="equal">
      <formula>Dev_PL4</formula>
    </cfRule>
    <cfRule type="cellIs" dxfId="520" priority="959" operator="equal">
      <formula>qweqweqw</formula>
    </cfRule>
    <cfRule type="cellIs" dxfId="519" priority="960" operator="equal">
      <formula>Dev_PL1</formula>
    </cfRule>
    <cfRule type="cellIs" dxfId="518" priority="956" operator="equal">
      <formula>Dev_PL5</formula>
    </cfRule>
  </conditionalFormatting>
  <conditionalFormatting sqref="B50">
    <cfRule type="cellIs" dxfId="517" priority="954" operator="equal">
      <formula>qweqweqw</formula>
    </cfRule>
    <cfRule type="cellIs" dxfId="516" priority="953" operator="equal">
      <formula>Dev_PL3</formula>
    </cfRule>
    <cfRule type="cellIs" dxfId="515" priority="952" operator="equal">
      <formula>Dev_PL4</formula>
    </cfRule>
    <cfRule type="cellIs" dxfId="514" priority="951" operator="equal">
      <formula>Dev_PL5</formula>
    </cfRule>
    <cfRule type="cellIs" dxfId="513" priority="955" operator="equal">
      <formula>Dev_PL1</formula>
    </cfRule>
  </conditionalFormatting>
  <conditionalFormatting sqref="B72">
    <cfRule type="cellIs" dxfId="512" priority="949" operator="equal">
      <formula>qweqweqw</formula>
    </cfRule>
    <cfRule type="cellIs" dxfId="511" priority="948" operator="equal">
      <formula>Dev_PL3</formula>
    </cfRule>
    <cfRule type="cellIs" dxfId="510" priority="947" operator="equal">
      <formula>Dev_PL4</formula>
    </cfRule>
    <cfRule type="cellIs" dxfId="509" priority="946" operator="equal">
      <formula>Dev_PL5</formula>
    </cfRule>
    <cfRule type="cellIs" dxfId="508" priority="950" operator="equal">
      <formula>Dev_PL1</formula>
    </cfRule>
  </conditionalFormatting>
  <conditionalFormatting sqref="B74">
    <cfRule type="cellIs" dxfId="507" priority="945" operator="equal">
      <formula>Dev_PL1</formula>
    </cfRule>
    <cfRule type="cellIs" dxfId="506" priority="944" operator="equal">
      <formula>qweqweqw</formula>
    </cfRule>
    <cfRule type="cellIs" dxfId="505" priority="942" operator="equal">
      <formula>Dev_PL4</formula>
    </cfRule>
    <cfRule type="cellIs" dxfId="504" priority="941" operator="equal">
      <formula>Dev_PL5</formula>
    </cfRule>
    <cfRule type="cellIs" dxfId="503" priority="943" operator="equal">
      <formula>Dev_PL3</formula>
    </cfRule>
  </conditionalFormatting>
  <conditionalFormatting sqref="C6 C26">
    <cfRule type="cellIs" dxfId="502" priority="1111" operator="equal">
      <formula>Dev_PL5</formula>
    </cfRule>
    <cfRule type="cellIs" dxfId="501" priority="1112" operator="equal">
      <formula>Dev_PL4</formula>
    </cfRule>
    <cfRule type="cellIs" dxfId="500" priority="1113" operator="equal">
      <formula>Dev_PL3</formula>
    </cfRule>
    <cfRule type="cellIs" dxfId="499" priority="1114" operator="equal">
      <formula>qweqweqw</formula>
    </cfRule>
    <cfRule type="cellIs" dxfId="498" priority="1115" operator="equal">
      <formula>Dev_PL1</formula>
    </cfRule>
  </conditionalFormatting>
  <conditionalFormatting sqref="C9">
    <cfRule type="cellIs" dxfId="497" priority="1041" operator="equal">
      <formula>Dev_PL5</formula>
    </cfRule>
    <cfRule type="cellIs" dxfId="496" priority="1042" operator="equal">
      <formula>Dev_PL4</formula>
    </cfRule>
    <cfRule type="cellIs" dxfId="495" priority="1043" operator="equal">
      <formula>Dev_PL3</formula>
    </cfRule>
    <cfRule type="cellIs" dxfId="494" priority="1044" operator="equal">
      <formula>qweqweqw</formula>
    </cfRule>
    <cfRule type="cellIs" dxfId="493" priority="1045" operator="equal">
      <formula>Dev_PL1</formula>
    </cfRule>
  </conditionalFormatting>
  <conditionalFormatting sqref="C12">
    <cfRule type="cellIs" dxfId="492" priority="1050" operator="equal">
      <formula>Dev_PL1</formula>
    </cfRule>
    <cfRule type="cellIs" dxfId="491" priority="1049" operator="equal">
      <formula>qweqweqw</formula>
    </cfRule>
    <cfRule type="cellIs" dxfId="490" priority="1048" operator="equal">
      <formula>Dev_PL3</formula>
    </cfRule>
    <cfRule type="cellIs" dxfId="489" priority="1047" operator="equal">
      <formula>Dev_PL4</formula>
    </cfRule>
    <cfRule type="cellIs" dxfId="488" priority="1046" operator="equal">
      <formula>Dev_PL5</formula>
    </cfRule>
  </conditionalFormatting>
  <conditionalFormatting sqref="C29">
    <cfRule type="cellIs" dxfId="487" priority="1110" operator="equal">
      <formula>Dev_PL1</formula>
    </cfRule>
    <cfRule type="cellIs" dxfId="486" priority="1106" operator="equal">
      <formula>Dev_PL5</formula>
    </cfRule>
    <cfRule type="cellIs" dxfId="485" priority="1107" operator="equal">
      <formula>Dev_PL4</formula>
    </cfRule>
    <cfRule type="cellIs" dxfId="484" priority="1108" operator="equal">
      <formula>Dev_PL3</formula>
    </cfRule>
    <cfRule type="cellIs" dxfId="483" priority="1109" operator="equal">
      <formula>qweqweqw</formula>
    </cfRule>
  </conditionalFormatting>
  <conditionalFormatting sqref="C32">
    <cfRule type="cellIs" dxfId="482" priority="1102" operator="equal">
      <formula>Dev_PL4</formula>
    </cfRule>
    <cfRule type="cellIs" dxfId="481" priority="1101" operator="equal">
      <formula>Dev_PL5</formula>
    </cfRule>
    <cfRule type="cellIs" dxfId="480" priority="1105" operator="equal">
      <formula>Dev_PL1</formula>
    </cfRule>
    <cfRule type="cellIs" dxfId="479" priority="1103" operator="equal">
      <formula>Dev_PL3</formula>
    </cfRule>
    <cfRule type="cellIs" dxfId="478" priority="1104" operator="equal">
      <formula>qweqweqw</formula>
    </cfRule>
  </conditionalFormatting>
  <conditionalFormatting sqref="C35 C63">
    <cfRule type="cellIs" dxfId="477" priority="1119" operator="equal">
      <formula>qweqweqw</formula>
    </cfRule>
    <cfRule type="cellIs" dxfId="476" priority="1118" operator="equal">
      <formula>Dev_PL3</formula>
    </cfRule>
    <cfRule type="cellIs" dxfId="475" priority="1120" operator="equal">
      <formula>Dev_PL1</formula>
    </cfRule>
    <cfRule type="cellIs" dxfId="474" priority="1117" operator="equal">
      <formula>Dev_PL4</formula>
    </cfRule>
    <cfRule type="cellIs" dxfId="473" priority="1116" operator="equal">
      <formula>Dev_PL5</formula>
    </cfRule>
  </conditionalFormatting>
  <conditionalFormatting sqref="C51">
    <cfRule type="cellIs" dxfId="472" priority="1082" operator="equal">
      <formula>Dev_PL4</formula>
    </cfRule>
    <cfRule type="cellIs" dxfId="471" priority="1081" operator="equal">
      <formula>Dev_PL5</formula>
    </cfRule>
    <cfRule type="cellIs" dxfId="470" priority="1083" operator="equal">
      <formula>Dev_PL3</formula>
    </cfRule>
    <cfRule type="cellIs" dxfId="469" priority="1084" operator="equal">
      <formula>qweqweqw</formula>
    </cfRule>
    <cfRule type="cellIs" dxfId="468" priority="1085" operator="equal">
      <formula>Dev_PL1</formula>
    </cfRule>
  </conditionalFormatting>
  <conditionalFormatting sqref="C54">
    <cfRule type="cellIs" dxfId="467" priority="1100" operator="equal">
      <formula>Dev_PL1</formula>
    </cfRule>
    <cfRule type="cellIs" dxfId="466" priority="1099" operator="equal">
      <formula>qweqweqw</formula>
    </cfRule>
    <cfRule type="cellIs" dxfId="465" priority="1096" operator="equal">
      <formula>Dev_PL5</formula>
    </cfRule>
    <cfRule type="cellIs" dxfId="464" priority="1097" operator="equal">
      <formula>Dev_PL4</formula>
    </cfRule>
    <cfRule type="cellIs" dxfId="463" priority="1098" operator="equal">
      <formula>Dev_PL3</formula>
    </cfRule>
  </conditionalFormatting>
  <conditionalFormatting sqref="C57">
    <cfRule type="cellIs" dxfId="462" priority="1089" operator="equal">
      <formula>qweqweqw</formula>
    </cfRule>
    <cfRule type="cellIs" dxfId="461" priority="1088" operator="equal">
      <formula>Dev_PL3</formula>
    </cfRule>
    <cfRule type="cellIs" dxfId="460" priority="1086" operator="equal">
      <formula>Dev_PL5</formula>
    </cfRule>
    <cfRule type="cellIs" dxfId="459" priority="1087" operator="equal">
      <formula>Dev_PL4</formula>
    </cfRule>
    <cfRule type="cellIs" dxfId="458" priority="1090" operator="equal">
      <formula>Dev_PL1</formula>
    </cfRule>
  </conditionalFormatting>
  <conditionalFormatting sqref="C60">
    <cfRule type="cellIs" dxfId="457" priority="1095" operator="equal">
      <formula>Dev_PL1</formula>
    </cfRule>
    <cfRule type="cellIs" dxfId="456" priority="1093" operator="equal">
      <formula>Dev_PL3</formula>
    </cfRule>
    <cfRule type="cellIs" dxfId="455" priority="1092" operator="equal">
      <formula>Dev_PL4</formula>
    </cfRule>
    <cfRule type="cellIs" dxfId="454" priority="1091" operator="equal">
      <formula>Dev_PL5</formula>
    </cfRule>
    <cfRule type="cellIs" dxfId="453" priority="1094" operator="equal">
      <formula>qweqweqw</formula>
    </cfRule>
  </conditionalFormatting>
  <conditionalFormatting sqref="C75">
    <cfRule type="cellIs" dxfId="452" priority="1055" operator="equal">
      <formula>Dev_PL1</formula>
    </cfRule>
    <cfRule type="cellIs" dxfId="451" priority="1054" operator="equal">
      <formula>qweqweqw</formula>
    </cfRule>
    <cfRule type="cellIs" dxfId="450" priority="1053" operator="equal">
      <formula>Dev_PL3</formula>
    </cfRule>
    <cfRule type="cellIs" dxfId="449" priority="1052" operator="equal">
      <formula>Dev_PL4</formula>
    </cfRule>
    <cfRule type="cellIs" dxfId="448" priority="1051" operator="equal">
      <formula>Dev_PL5</formula>
    </cfRule>
  </conditionalFormatting>
  <conditionalFormatting sqref="C78 C81 C84">
    <cfRule type="cellIs" dxfId="447" priority="1063" operator="equal">
      <formula>Dev_PL3</formula>
    </cfRule>
    <cfRule type="cellIs" dxfId="446" priority="1062" operator="equal">
      <formula>Dev_PL4</formula>
    </cfRule>
    <cfRule type="cellIs" dxfId="445" priority="1061" operator="equal">
      <formula>Dev_PL5</formula>
    </cfRule>
    <cfRule type="cellIs" dxfId="444" priority="1065" operator="equal">
      <formula>Dev_PL1</formula>
    </cfRule>
    <cfRule type="cellIs" dxfId="443" priority="1064" operator="equal">
      <formula>qweqweqw</formula>
    </cfRule>
  </conditionalFormatting>
  <conditionalFormatting sqref="C87">
    <cfRule type="cellIs" dxfId="442" priority="1056" operator="equal">
      <formula>Dev_PL5</formula>
    </cfRule>
    <cfRule type="cellIs" dxfId="441" priority="1057" operator="equal">
      <formula>Dev_PL4</formula>
    </cfRule>
    <cfRule type="cellIs" dxfId="440" priority="1058" operator="equal">
      <formula>Dev_PL3</formula>
    </cfRule>
    <cfRule type="cellIs" dxfId="439" priority="1059" operator="equal">
      <formula>qweqweqw</formula>
    </cfRule>
    <cfRule type="cellIs" dxfId="438" priority="1060" operator="equal">
      <formula>Dev_PL1</formula>
    </cfRule>
  </conditionalFormatting>
  <conditionalFormatting sqref="D51:E65">
    <cfRule type="cellIs" dxfId="437" priority="25" operator="equal">
      <formula>Dev_PL1</formula>
    </cfRule>
    <cfRule type="cellIs" dxfId="436" priority="24" operator="equal">
      <formula>qweqweqw</formula>
    </cfRule>
    <cfRule type="cellIs" dxfId="435" priority="23" operator="equal">
      <formula>Dev_PL3</formula>
    </cfRule>
    <cfRule type="cellIs" dxfId="434" priority="22" operator="equal">
      <formula>Dev_PL4</formula>
    </cfRule>
    <cfRule type="cellIs" dxfId="433" priority="21" operator="equal">
      <formula>Dev_PL5</formula>
    </cfRule>
  </conditionalFormatting>
  <conditionalFormatting sqref="D75:E89">
    <cfRule type="cellIs" dxfId="432" priority="809" operator="equal">
      <formula>qweqweqw</formula>
    </cfRule>
    <cfRule type="cellIs" dxfId="431" priority="810" operator="equal">
      <formula>Dev_PL1</formula>
    </cfRule>
    <cfRule type="cellIs" dxfId="430" priority="808" operator="equal">
      <formula>Dev_PL3</formula>
    </cfRule>
    <cfRule type="cellIs" dxfId="429" priority="807" operator="equal">
      <formula>Dev_PL4</formula>
    </cfRule>
    <cfRule type="cellIs" dxfId="428" priority="806" operator="equal">
      <formula>Dev_PL5</formula>
    </cfRule>
  </conditionalFormatting>
  <conditionalFormatting sqref="D6:G14">
    <cfRule type="cellIs" dxfId="427" priority="844" operator="equal">
      <formula>qweqweqw</formula>
    </cfRule>
    <cfRule type="cellIs" dxfId="426" priority="843" operator="equal">
      <formula>Dev_PL3</formula>
    </cfRule>
    <cfRule type="cellIs" dxfId="425" priority="842" operator="equal">
      <formula>Dev_PL4</formula>
    </cfRule>
    <cfRule type="cellIs" dxfId="424" priority="845" operator="equal">
      <formula>Dev_PL1</formula>
    </cfRule>
    <cfRule type="cellIs" dxfId="423" priority="841" operator="equal">
      <formula>Dev_PL5</formula>
    </cfRule>
  </conditionalFormatting>
  <conditionalFormatting sqref="D26:G37">
    <cfRule type="cellIs" dxfId="422" priority="800" operator="equal">
      <formula>Dev_PL1</formula>
    </cfRule>
    <cfRule type="cellIs" dxfId="421" priority="799" operator="equal">
      <formula>qweqweqw</formula>
    </cfRule>
    <cfRule type="cellIs" dxfId="420" priority="798" operator="equal">
      <formula>Dev_PL3</formula>
    </cfRule>
    <cfRule type="cellIs" dxfId="419" priority="797" operator="equal">
      <formula>Dev_PL4</formula>
    </cfRule>
    <cfRule type="cellIs" dxfId="418" priority="796" operator="equal">
      <formula>Dev_PL5</formula>
    </cfRule>
  </conditionalFormatting>
  <conditionalFormatting sqref="F75:G77 J75:K77">
    <cfRule type="cellIs" dxfId="417" priority="871" operator="equal">
      <formula>Dev_PL5</formula>
    </cfRule>
    <cfRule type="cellIs" dxfId="416" priority="872" operator="equal">
      <formula>Dev_PL4</formula>
    </cfRule>
    <cfRule type="cellIs" dxfId="415" priority="873" operator="equal">
      <formula>Dev_PL3</formula>
    </cfRule>
    <cfRule type="cellIs" dxfId="414" priority="874" operator="equal">
      <formula>qweqweqw</formula>
    </cfRule>
    <cfRule type="cellIs" dxfId="413" priority="875" operator="equal">
      <formula>Dev_PL1</formula>
    </cfRule>
  </conditionalFormatting>
  <conditionalFormatting sqref="F82:I89">
    <cfRule type="cellIs" dxfId="412" priority="10" operator="equal">
      <formula>Dev_PL1</formula>
    </cfRule>
    <cfRule type="cellIs" dxfId="411" priority="9" operator="equal">
      <formula>qweqweqw</formula>
    </cfRule>
    <cfRule type="cellIs" dxfId="410" priority="8" operator="equal">
      <formula>Dev_PL3</formula>
    </cfRule>
    <cfRule type="cellIs" dxfId="409" priority="7" operator="equal">
      <formula>Dev_PL4</formula>
    </cfRule>
    <cfRule type="cellIs" dxfId="408" priority="6" operator="equal">
      <formula>Dev_PL5</formula>
    </cfRule>
  </conditionalFormatting>
  <conditionalFormatting sqref="F78:K81 J82:K83 J84:L89">
    <cfRule type="cellIs" dxfId="407" priority="882" operator="equal">
      <formula>Dev_PL4</formula>
    </cfRule>
    <cfRule type="cellIs" dxfId="406" priority="881" operator="equal">
      <formula>Dev_PL5</formula>
    </cfRule>
    <cfRule type="cellIs" dxfId="405" priority="885" operator="equal">
      <formula>Dev_PL1</formula>
    </cfRule>
    <cfRule type="cellIs" dxfId="404" priority="884" operator="equal">
      <formula>qweqweqw</formula>
    </cfRule>
    <cfRule type="cellIs" dxfId="403" priority="883" operator="equal">
      <formula>Dev_PL3</formula>
    </cfRule>
  </conditionalFormatting>
  <conditionalFormatting sqref="J51:L53 F51:G56 I54:K56 F57:K59 F60:G62 I60:L62 F63:L65">
    <cfRule type="cellIs" dxfId="402" priority="865" operator="equal">
      <formula>Dev_PL1</formula>
    </cfRule>
    <cfRule type="cellIs" dxfId="401" priority="864" operator="equal">
      <formula>qweqweqw</formula>
    </cfRule>
    <cfRule type="cellIs" dxfId="400" priority="862" operator="equal">
      <formula>Dev_PL4</formula>
    </cfRule>
    <cfRule type="cellIs" dxfId="399" priority="861" operator="equal">
      <formula>Dev_PL5</formula>
    </cfRule>
    <cfRule type="cellIs" dxfId="398" priority="863" operator="equal">
      <formula>Dev_PL3</formula>
    </cfRule>
  </conditionalFormatting>
  <conditionalFormatting sqref="K6:K11 I9:I14 K12:L14 J26:K28 J29:L31 I32:L37">
    <cfRule type="cellIs" dxfId="397" priority="855" operator="equal">
      <formula>Dev_PL1</formula>
    </cfRule>
    <cfRule type="cellIs" dxfId="396" priority="854" operator="equal">
      <formula>qweqweqw</formula>
    </cfRule>
    <cfRule type="cellIs" dxfId="395" priority="853" operator="equal">
      <formula>Dev_PL3</formula>
    </cfRule>
    <cfRule type="cellIs" dxfId="394" priority="851" operator="equal">
      <formula>Dev_PL5</formula>
    </cfRule>
    <cfRule type="cellIs" dxfId="393" priority="852" operator="equal">
      <formula>Dev_PL4</formula>
    </cfRule>
  </conditionalFormatting>
  <conditionalFormatting sqref="Q6:S17">
    <cfRule type="cellIs" dxfId="392" priority="5" operator="equal">
      <formula>Dev_PL1</formula>
    </cfRule>
    <cfRule type="cellIs" dxfId="391" priority="4" operator="equal">
      <formula>qweqweqw</formula>
    </cfRule>
    <cfRule type="cellIs" dxfId="390" priority="3" operator="equal">
      <formula>Dev_PL3</formula>
    </cfRule>
    <cfRule type="cellIs" dxfId="389" priority="2" operator="equal">
      <formula>Dev_PL4</formula>
    </cfRule>
    <cfRule type="cellIs" dxfId="388" priority="1" operator="equal">
      <formula>Dev_PL5</formula>
    </cfRule>
  </conditionalFormatting>
  <conditionalFormatting sqref="U6:Y17">
    <cfRule type="cellIs" dxfId="387" priority="46" operator="equal">
      <formula>Dev_PL5</formula>
    </cfRule>
    <cfRule type="cellIs" dxfId="386" priority="47" operator="equal">
      <formula>Dev_PL4</formula>
    </cfRule>
    <cfRule type="cellIs" dxfId="385" priority="48" operator="equal">
      <formula>Dev_PL3</formula>
    </cfRule>
    <cfRule type="cellIs" dxfId="384" priority="49" operator="equal">
      <formula>qweqweqw</formula>
    </cfRule>
    <cfRule type="cellIs" dxfId="383" priority="50" operator="equal">
      <formula>Dev_PL1</formula>
    </cfRule>
  </conditionalFormatting>
  <pageMargins left="0.75000000000000011" right="0.75000000000000011" top="1" bottom="1" header="0.5" footer="0.5"/>
  <pageSetup paperSize="5" orientation="landscape" horizontalDpi="4294967292" verticalDpi="4294967292" r:id="rId1"/>
  <headerFooter>
    <oddHeader>&amp;C&amp;"Calibri,Regular"&amp;K000000NMSO Print Scan Catalogue Active Pricing 
&amp;A&amp;R&amp;"Calibri"&amp;12&amp;K000000 Unclassified | Non classifié&amp;1#_x000D_&amp;"Calibri"&amp;11&amp;K000000&amp;F</oddHeader>
    <oddFooter>&amp;L&amp;"Calibri,Regular"&amp;K000000&amp;F&amp;C&amp;"Calibri,Regular"&amp;K000000&amp;P of &amp;N&amp;R&amp;"Calibri,Regular"&amp;K000000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F76"/>
  <sheetViews>
    <sheetView showWhiteSpace="0" view="pageLayout" workbookViewId="0">
      <selection activeCell="J6" sqref="J6:K6"/>
    </sheetView>
  </sheetViews>
  <sheetFormatPr defaultColWidth="11.28515625" defaultRowHeight="15"/>
  <cols>
    <col min="1" max="1" width="0.7109375" customWidth="1"/>
    <col min="2" max="2" width="11.85546875" customWidth="1"/>
    <col min="3" max="4" width="14.7109375" customWidth="1"/>
    <col min="5" max="5" width="5" customWidth="1"/>
    <col min="6" max="6" width="10.28515625" customWidth="1"/>
    <col min="7" max="8" width="8.28515625" customWidth="1"/>
    <col min="9" max="9" width="8.7109375" customWidth="1"/>
    <col min="10" max="10" width="8" customWidth="1"/>
    <col min="11" max="11" width="14.28515625" customWidth="1"/>
    <col min="12" max="12" width="9.7109375" customWidth="1"/>
    <col min="13" max="13" width="5.140625" customWidth="1"/>
    <col min="14" max="14" width="12.28515625" customWidth="1"/>
    <col min="15" max="15" width="1.7109375" customWidth="1"/>
    <col min="16" max="16" width="10.28515625" customWidth="1"/>
    <col min="17" max="17" width="12" customWidth="1"/>
    <col min="18" max="18" width="13" customWidth="1"/>
    <col min="19" max="20" width="7.7109375" customWidth="1"/>
    <col min="21" max="21" width="1.28515625" customWidth="1"/>
    <col min="22" max="22" width="10.85546875" customWidth="1"/>
    <col min="23" max="23" width="1.7109375" customWidth="1"/>
    <col min="24" max="24" width="9.28515625" customWidth="1"/>
    <col min="25" max="25" width="11.7109375" customWidth="1"/>
    <col min="26" max="26" width="11.140625" customWidth="1"/>
    <col min="27" max="27" width="17" customWidth="1"/>
    <col min="28" max="28" width="30.7109375" customWidth="1"/>
    <col min="29" max="29" width="20.85546875" customWidth="1"/>
    <col min="30" max="30" width="31.28515625" customWidth="1"/>
    <col min="31" max="31" width="13.28515625" customWidth="1"/>
    <col min="32" max="32" width="13.140625" customWidth="1"/>
    <col min="33" max="33" width="24" customWidth="1"/>
    <col min="34" max="34" width="0.7109375" customWidth="1"/>
    <col min="35" max="35" width="12.28515625" customWidth="1"/>
    <col min="36" max="36" width="1.140625" customWidth="1"/>
    <col min="37" max="37" width="23.7109375" customWidth="1"/>
    <col min="38" max="38" width="11" customWidth="1"/>
    <col min="39" max="39" width="13" customWidth="1"/>
    <col min="40" max="40" width="16.85546875" customWidth="1"/>
    <col min="41" max="41" width="11" customWidth="1"/>
    <col min="42" max="42" width="13" customWidth="1"/>
    <col min="43" max="43" width="16.85546875" customWidth="1"/>
    <col min="44" max="44" width="11" customWidth="1"/>
    <col min="45" max="45" width="13" customWidth="1"/>
    <col min="46" max="46" width="16.85546875" customWidth="1"/>
    <col min="47" max="47" width="7.140625" customWidth="1"/>
    <col min="48" max="48" width="13" customWidth="1"/>
    <col min="49" max="49" width="17" customWidth="1"/>
    <col min="50" max="50" width="1" customWidth="1"/>
    <col min="51" max="51" width="11.85546875" customWidth="1"/>
    <col min="52" max="52" width="1.140625" customWidth="1"/>
    <col min="53" max="53" width="30.28515625" customWidth="1"/>
    <col min="54" max="54" width="6.85546875" customWidth="1"/>
    <col min="55" max="55" width="17.28515625" customWidth="1"/>
    <col min="56" max="56" width="9.140625" customWidth="1"/>
    <col min="57" max="57" width="9" customWidth="1"/>
    <col min="58" max="58" width="10.85546875" customWidth="1"/>
    <col min="59" max="59" width="11.28515625" customWidth="1"/>
    <col min="60" max="60" width="8" customWidth="1"/>
    <col min="61" max="61" width="16.85546875" customWidth="1"/>
    <col min="62" max="64" width="21.140625" customWidth="1"/>
    <col min="65" max="65" width="1.140625" customWidth="1"/>
    <col min="66" max="66" width="11" customWidth="1"/>
    <col min="67" max="67" width="1.28515625" customWidth="1"/>
    <col min="68" max="68" width="16.140625" customWidth="1"/>
    <col min="69" max="69" width="7.28515625" customWidth="1"/>
    <col min="70" max="70" width="11.140625" customWidth="1"/>
    <col min="71" max="72" width="7.28515625" customWidth="1"/>
    <col min="73" max="73" width="8.140625" customWidth="1"/>
    <col min="74" max="74" width="8" customWidth="1"/>
    <col min="75" max="75" width="7.140625" customWidth="1"/>
    <col min="76" max="76" width="7.85546875" customWidth="1"/>
    <col min="77" max="78" width="9.28515625" customWidth="1"/>
    <col min="79" max="79" width="10.7109375" customWidth="1"/>
    <col min="80" max="80" width="11.140625" customWidth="1"/>
    <col min="81" max="82" width="9.28515625" customWidth="1"/>
    <col min="83" max="83" width="13.5703125" customWidth="1"/>
    <col min="84" max="85" width="9.28515625" customWidth="1"/>
    <col min="86" max="86" width="13.85546875" customWidth="1"/>
    <col min="87" max="87" width="1" customWidth="1"/>
    <col min="88" max="88" width="9.5703125" customWidth="1"/>
    <col min="89" max="89" width="2.28515625" customWidth="1"/>
    <col min="92" max="92" width="65" customWidth="1"/>
    <col min="95" max="95" width="13.28515625" customWidth="1"/>
    <col min="96" max="96" width="22.42578125" customWidth="1"/>
    <col min="97" max="97" width="19.28515625" customWidth="1"/>
    <col min="98" max="98" width="23.7109375" customWidth="1"/>
    <col min="99" max="99" width="1.85546875" customWidth="1"/>
    <col min="100" max="100" width="4.140625" customWidth="1"/>
    <col min="101" max="101" width="1.140625" customWidth="1"/>
    <col min="102" max="102" width="12.85546875" customWidth="1"/>
    <col min="103" max="103" width="8.85546875" customWidth="1"/>
    <col min="104" max="104" width="11.28515625" customWidth="1"/>
    <col min="105" max="105" width="16.7109375" customWidth="1"/>
    <col min="106" max="106" width="15.85546875" customWidth="1"/>
    <col min="107" max="107" width="31.7109375" customWidth="1"/>
    <col min="109" max="109" width="10" customWidth="1"/>
    <col min="110" max="112" width="9.7109375" customWidth="1"/>
    <col min="115" max="115" width="22" customWidth="1"/>
    <col min="116" max="116" width="0.7109375" customWidth="1"/>
    <col min="117" max="117" width="3.5703125" customWidth="1"/>
    <col min="118" max="118" width="1.28515625" customWidth="1"/>
    <col min="119" max="119" width="22.28515625" customWidth="1"/>
    <col min="122" max="122" width="15.7109375" customWidth="1"/>
    <col min="125" max="125" width="17" customWidth="1"/>
    <col min="126" max="127" width="12.28515625" customWidth="1"/>
    <col min="128" max="128" width="14.7109375" customWidth="1"/>
    <col min="131" max="131" width="18.28515625" customWidth="1"/>
    <col min="132" max="132" width="2.28515625" customWidth="1"/>
    <col min="133" max="133" width="12.7109375" customWidth="1"/>
    <col min="134" max="134" width="2" customWidth="1"/>
    <col min="135" max="135" width="23.28515625" customWidth="1"/>
    <col min="143" max="143" width="22" customWidth="1"/>
    <col min="144" max="147" width="12.140625" customWidth="1"/>
    <col min="148" max="148" width="18.85546875" customWidth="1"/>
    <col min="149" max="149" width="1.85546875" customWidth="1"/>
    <col min="150" max="150" width="2" customWidth="1"/>
    <col min="151" max="151" width="1.140625" customWidth="1"/>
    <col min="152" max="152" width="9" customWidth="1"/>
    <col min="153" max="153" width="5.85546875" customWidth="1"/>
    <col min="154" max="154" width="7" customWidth="1"/>
    <col min="155" max="155" width="8.140625" customWidth="1"/>
    <col min="156" max="156" width="8.7109375" customWidth="1"/>
    <col min="157" max="157" width="7.28515625" customWidth="1"/>
    <col min="158" max="158" width="7.7109375" customWidth="1"/>
    <col min="159" max="159" width="6.5703125" customWidth="1"/>
    <col min="160" max="161" width="7.7109375" customWidth="1"/>
    <col min="162" max="162" width="6" customWidth="1"/>
    <col min="163" max="163" width="7.7109375" customWidth="1"/>
    <col min="164" max="166" width="9" customWidth="1"/>
    <col min="167" max="169" width="8.28515625" customWidth="1"/>
    <col min="170" max="172" width="9" customWidth="1"/>
    <col min="173" max="174" width="7.140625" customWidth="1"/>
    <col min="175" max="175" width="12.28515625" customWidth="1"/>
    <col min="176" max="176" width="0.7109375" customWidth="1"/>
    <col min="177" max="177" width="0.42578125" customWidth="1"/>
    <col min="178" max="178" width="2" customWidth="1"/>
    <col min="186" max="186" width="14" customWidth="1"/>
    <col min="187" max="187" width="17.7109375" customWidth="1"/>
    <col min="190" max="190" width="2.5703125" customWidth="1"/>
    <col min="191" max="191" width="58.28515625" customWidth="1"/>
    <col min="192" max="192" width="2.28515625" customWidth="1"/>
    <col min="193" max="193" width="5.7109375" customWidth="1"/>
    <col min="194" max="195" width="8.7109375" customWidth="1"/>
    <col min="196" max="196" width="9.140625" customWidth="1"/>
    <col min="197" max="198" width="8.7109375" customWidth="1"/>
    <col min="199" max="200" width="6.28515625" customWidth="1"/>
    <col min="201" max="202" width="8.140625" customWidth="1"/>
    <col min="203" max="204" width="8.28515625" customWidth="1"/>
    <col min="205" max="205" width="8.85546875" customWidth="1"/>
    <col min="206" max="206" width="8.28515625" customWidth="1"/>
    <col min="214" max="214" width="0.5703125" customWidth="1"/>
  </cols>
  <sheetData>
    <row r="1" spans="1:214" ht="7.5" customHeight="1">
      <c r="A1" s="457"/>
      <c r="B1" s="457"/>
      <c r="C1" s="457"/>
      <c r="D1" s="457"/>
      <c r="E1" s="457"/>
      <c r="F1" s="457"/>
      <c r="G1" s="457"/>
      <c r="H1" s="457"/>
      <c r="I1" s="457"/>
      <c r="J1" s="457"/>
      <c r="K1" s="457"/>
      <c r="L1" s="457"/>
      <c r="M1" s="457"/>
      <c r="N1" s="457"/>
      <c r="O1" s="457"/>
      <c r="P1" s="457"/>
      <c r="Q1" s="457"/>
      <c r="R1" s="457"/>
      <c r="S1" s="457"/>
      <c r="T1" s="457"/>
      <c r="U1" s="458"/>
      <c r="W1" s="472"/>
      <c r="X1" s="472"/>
      <c r="Y1" s="472"/>
      <c r="Z1" s="472"/>
      <c r="AA1" s="472"/>
      <c r="AB1" s="472"/>
      <c r="AC1" s="472"/>
      <c r="AD1" s="472"/>
      <c r="AE1" s="472"/>
      <c r="AF1" s="472"/>
      <c r="AG1" s="472"/>
      <c r="AH1" s="472"/>
      <c r="AJ1" s="461"/>
      <c r="AK1" s="461"/>
      <c r="AL1" s="461"/>
      <c r="AM1" s="461"/>
      <c r="AN1" s="461"/>
      <c r="AO1" s="461"/>
      <c r="AP1" s="461"/>
      <c r="AQ1" s="461"/>
      <c r="AR1" s="461"/>
      <c r="AS1" s="461"/>
      <c r="AT1" s="461"/>
      <c r="AU1" s="461"/>
      <c r="AV1" s="461"/>
      <c r="AW1" s="461"/>
      <c r="AX1" s="461"/>
      <c r="AZ1" s="461" t="s">
        <v>31</v>
      </c>
      <c r="BA1" s="461" t="s">
        <v>31</v>
      </c>
      <c r="BB1" s="461" t="s">
        <v>31</v>
      </c>
      <c r="BC1" s="461" t="s">
        <v>31</v>
      </c>
      <c r="BD1" s="461" t="s">
        <v>31</v>
      </c>
      <c r="BE1" s="461" t="s">
        <v>31</v>
      </c>
      <c r="BF1" s="461" t="s">
        <v>31</v>
      </c>
      <c r="BG1" s="461" t="s">
        <v>31</v>
      </c>
      <c r="BH1" s="461" t="s">
        <v>31</v>
      </c>
      <c r="BI1" s="461" t="s">
        <v>31</v>
      </c>
      <c r="BJ1" s="461" t="s">
        <v>31</v>
      </c>
      <c r="BK1" s="461" t="s">
        <v>31</v>
      </c>
      <c r="BL1" s="461" t="s">
        <v>31</v>
      </c>
      <c r="BM1" s="461" t="s">
        <v>31</v>
      </c>
      <c r="BO1" s="461"/>
      <c r="BP1" s="461"/>
      <c r="BQ1" s="461"/>
      <c r="BR1" s="461"/>
      <c r="BS1" s="461"/>
      <c r="BT1" s="461"/>
      <c r="BU1" s="461"/>
      <c r="BV1" s="461"/>
      <c r="BW1" s="461"/>
      <c r="BX1" s="461"/>
      <c r="BY1" s="461"/>
      <c r="BZ1" s="461"/>
      <c r="CA1" s="461"/>
      <c r="CB1" s="461"/>
      <c r="CC1" s="461"/>
      <c r="CD1" s="461"/>
      <c r="CE1" s="461"/>
      <c r="CF1" s="461"/>
      <c r="CG1" s="461"/>
      <c r="CH1" s="461"/>
      <c r="CI1" s="461"/>
      <c r="CK1" s="514"/>
      <c r="CL1" s="594"/>
      <c r="CM1" s="595"/>
      <c r="CN1" s="595"/>
      <c r="CO1" s="595"/>
      <c r="CP1" s="595"/>
      <c r="CQ1" s="515"/>
      <c r="CR1" s="515"/>
      <c r="CS1" s="515"/>
      <c r="CT1" s="515"/>
      <c r="CU1" s="515"/>
      <c r="CW1" s="472"/>
      <c r="CX1" s="472"/>
      <c r="CY1" s="472"/>
      <c r="CZ1" s="472"/>
      <c r="DA1" s="472"/>
      <c r="DB1" s="472"/>
      <c r="DC1" s="472"/>
      <c r="DD1" s="472"/>
      <c r="DE1" s="472"/>
      <c r="DF1" s="472"/>
      <c r="DG1" s="472"/>
      <c r="DH1" s="472"/>
      <c r="DI1" s="472"/>
      <c r="DJ1" s="472"/>
      <c r="DK1" s="472"/>
      <c r="DL1" s="472"/>
      <c r="DN1" s="461"/>
      <c r="DO1" s="461"/>
      <c r="DP1" s="461"/>
      <c r="DQ1" s="461"/>
      <c r="DR1" s="461"/>
      <c r="DS1" s="461"/>
      <c r="DT1" s="461"/>
      <c r="DU1" s="461"/>
      <c r="DV1" s="461"/>
      <c r="DW1" s="461"/>
      <c r="DX1" s="461"/>
      <c r="DY1" s="461"/>
      <c r="DZ1" s="461"/>
      <c r="EA1" s="461"/>
      <c r="EB1" s="461"/>
      <c r="ED1" s="461" t="s">
        <v>31</v>
      </c>
      <c r="EE1" s="461" t="s">
        <v>31</v>
      </c>
      <c r="EF1" s="461" t="s">
        <v>31</v>
      </c>
      <c r="EG1" s="461" t="s">
        <v>31</v>
      </c>
      <c r="EH1" s="461" t="s">
        <v>31</v>
      </c>
      <c r="EI1" s="461" t="s">
        <v>31</v>
      </c>
      <c r="EJ1" s="461" t="s">
        <v>31</v>
      </c>
      <c r="EK1" s="461" t="s">
        <v>31</v>
      </c>
      <c r="EL1" s="461" t="s">
        <v>31</v>
      </c>
      <c r="EM1" s="461"/>
      <c r="EN1" s="461" t="s">
        <v>31</v>
      </c>
      <c r="EO1" s="461" t="s">
        <v>31</v>
      </c>
      <c r="EP1" s="461" t="s">
        <v>31</v>
      </c>
      <c r="EQ1" s="461"/>
      <c r="ER1" s="461" t="s">
        <v>31</v>
      </c>
      <c r="ES1" s="461"/>
      <c r="EU1" s="461"/>
      <c r="EV1" s="461"/>
      <c r="EW1" s="461"/>
      <c r="EX1" s="461"/>
      <c r="EY1" s="461"/>
      <c r="EZ1" s="461"/>
      <c r="FA1" s="461"/>
      <c r="FB1" s="461"/>
      <c r="FC1" s="461"/>
      <c r="FD1" s="461"/>
      <c r="FE1" s="461"/>
      <c r="FF1" s="461"/>
      <c r="FG1" s="461"/>
      <c r="FH1" s="461"/>
      <c r="FI1" s="461"/>
      <c r="FJ1" s="461"/>
      <c r="FK1" s="461"/>
      <c r="FL1" s="461"/>
      <c r="FM1" s="461"/>
      <c r="FN1" s="461"/>
      <c r="FO1" s="461"/>
      <c r="FP1" s="461"/>
      <c r="FQ1" s="461"/>
      <c r="FR1" s="461"/>
      <c r="FS1" s="461"/>
      <c r="FT1" s="461"/>
      <c r="FV1" s="457"/>
      <c r="FW1" s="457"/>
      <c r="FX1" s="457"/>
      <c r="FY1" s="457"/>
      <c r="FZ1" s="457"/>
      <c r="GA1" s="457"/>
      <c r="GB1" s="457"/>
      <c r="GC1" s="457"/>
      <c r="GD1" s="457"/>
      <c r="GE1" s="457"/>
      <c r="GF1" s="457"/>
      <c r="GG1" s="457"/>
      <c r="GH1" s="457"/>
      <c r="GJ1" s="457"/>
      <c r="GK1" s="457"/>
      <c r="GL1" s="457"/>
      <c r="GM1" s="457"/>
      <c r="GN1" s="457"/>
      <c r="GO1" s="457"/>
      <c r="GP1" s="457"/>
      <c r="GQ1" s="457"/>
      <c r="GR1" s="457"/>
      <c r="GS1" s="457"/>
      <c r="GT1" s="457"/>
      <c r="GU1" s="457"/>
      <c r="GV1" s="457"/>
      <c r="GW1" s="457"/>
      <c r="GX1" s="457"/>
      <c r="GY1" s="457"/>
      <c r="GZ1" s="457"/>
      <c r="HA1" s="457"/>
      <c r="HB1" s="457"/>
      <c r="HC1" s="457"/>
      <c r="HD1" s="457"/>
      <c r="HE1" s="457"/>
      <c r="HF1" s="457"/>
    </row>
    <row r="2" spans="1:214" ht="20.25" customHeight="1">
      <c r="A2" s="457"/>
      <c r="B2" s="1021" t="s">
        <v>612</v>
      </c>
      <c r="C2" s="1022"/>
      <c r="D2" s="1022"/>
      <c r="E2" s="1022"/>
      <c r="F2" s="1022"/>
      <c r="G2" s="1022"/>
      <c r="H2" s="1022"/>
      <c r="I2" s="1022"/>
      <c r="J2" s="1022"/>
      <c r="K2" s="1022"/>
      <c r="L2" s="1022"/>
      <c r="M2" s="1022"/>
      <c r="N2" s="1022"/>
      <c r="O2" s="1022"/>
      <c r="P2" s="1022"/>
      <c r="Q2" s="1022"/>
      <c r="R2" s="1022"/>
      <c r="S2" s="1022"/>
      <c r="T2" s="1022"/>
      <c r="U2" s="460"/>
      <c r="W2" s="457"/>
      <c r="X2" s="988" t="s">
        <v>613</v>
      </c>
      <c r="Y2" s="989"/>
      <c r="Z2" s="989"/>
      <c r="AA2" s="989"/>
      <c r="AB2" s="989"/>
      <c r="AC2" s="989"/>
      <c r="AD2" s="989"/>
      <c r="AE2" s="989"/>
      <c r="AF2" s="989"/>
      <c r="AG2" s="989"/>
      <c r="AH2" s="472"/>
      <c r="AJ2" s="473"/>
      <c r="AK2" s="911" t="s">
        <v>614</v>
      </c>
      <c r="AL2" s="912"/>
      <c r="AM2" s="912"/>
      <c r="AN2" s="912"/>
      <c r="AO2" s="912"/>
      <c r="AP2" s="912"/>
      <c r="AQ2" s="912"/>
      <c r="AR2" s="912"/>
      <c r="AS2" s="912"/>
      <c r="AT2" s="912"/>
      <c r="AU2" s="912"/>
      <c r="AV2" s="912"/>
      <c r="AW2" s="912"/>
      <c r="AX2" s="461"/>
      <c r="AZ2" s="473"/>
      <c r="BA2" s="911" t="s">
        <v>615</v>
      </c>
      <c r="BB2" s="912"/>
      <c r="BC2" s="912"/>
      <c r="BD2" s="912"/>
      <c r="BE2" s="912"/>
      <c r="BF2" s="912"/>
      <c r="BG2" s="912"/>
      <c r="BH2" s="912"/>
      <c r="BI2" s="912"/>
      <c r="BJ2" s="912"/>
      <c r="BK2" s="912"/>
      <c r="BL2" s="913"/>
      <c r="BM2" s="461"/>
      <c r="BO2" s="473"/>
      <c r="BP2" s="911" t="s">
        <v>616</v>
      </c>
      <c r="BQ2" s="912"/>
      <c r="BR2" s="912"/>
      <c r="BS2" s="912"/>
      <c r="BT2" s="912"/>
      <c r="BU2" s="912"/>
      <c r="BV2" s="912"/>
      <c r="BW2" s="912"/>
      <c r="BX2" s="912"/>
      <c r="BY2" s="912"/>
      <c r="BZ2" s="912"/>
      <c r="CA2" s="912"/>
      <c r="CB2" s="912"/>
      <c r="CC2" s="912"/>
      <c r="CD2" s="912"/>
      <c r="CE2" s="912"/>
      <c r="CF2" s="912"/>
      <c r="CG2" s="912"/>
      <c r="CH2" s="913"/>
      <c r="CI2" s="461"/>
      <c r="CK2" s="514"/>
      <c r="CL2" s="983" t="s">
        <v>750</v>
      </c>
      <c r="CM2" s="983"/>
      <c r="CN2" s="983"/>
      <c r="CO2" s="983"/>
      <c r="CP2" s="983"/>
      <c r="CQ2" s="983"/>
      <c r="CR2" s="983"/>
      <c r="CS2" s="983"/>
      <c r="CT2" s="983"/>
      <c r="CU2" s="515"/>
      <c r="CW2" s="457"/>
      <c r="CX2" s="988" t="s">
        <v>681</v>
      </c>
      <c r="CY2" s="989"/>
      <c r="CZ2" s="989"/>
      <c r="DA2" s="989"/>
      <c r="DB2" s="989"/>
      <c r="DC2" s="989"/>
      <c r="DD2" s="989"/>
      <c r="DE2" s="989"/>
      <c r="DF2" s="989"/>
      <c r="DG2" s="989"/>
      <c r="DH2" s="989"/>
      <c r="DI2" s="989"/>
      <c r="DJ2" s="989"/>
      <c r="DK2" s="989"/>
      <c r="DL2" s="472"/>
      <c r="DN2" s="473"/>
      <c r="DO2" s="911" t="s">
        <v>682</v>
      </c>
      <c r="DP2" s="912"/>
      <c r="DQ2" s="912"/>
      <c r="DR2" s="912"/>
      <c r="DS2" s="912"/>
      <c r="DT2" s="912"/>
      <c r="DU2" s="912"/>
      <c r="DV2" s="912"/>
      <c r="DW2" s="912"/>
      <c r="DX2" s="912"/>
      <c r="DY2" s="912"/>
      <c r="DZ2" s="912"/>
      <c r="EA2" s="912"/>
      <c r="EB2" s="461"/>
      <c r="ED2" s="473"/>
      <c r="EE2" s="911" t="s">
        <v>683</v>
      </c>
      <c r="EF2" s="912"/>
      <c r="EG2" s="912"/>
      <c r="EH2" s="912"/>
      <c r="EI2" s="912"/>
      <c r="EJ2" s="912"/>
      <c r="EK2" s="912"/>
      <c r="EL2" s="912"/>
      <c r="EM2" s="912"/>
      <c r="EN2" s="912"/>
      <c r="EO2" s="912"/>
      <c r="EP2" s="912"/>
      <c r="EQ2" s="912"/>
      <c r="ER2" s="913"/>
      <c r="ES2" s="461"/>
      <c r="EU2" s="461"/>
      <c r="EV2" s="911" t="s">
        <v>684</v>
      </c>
      <c r="EW2" s="912"/>
      <c r="EX2" s="912"/>
      <c r="EY2" s="912"/>
      <c r="EZ2" s="912"/>
      <c r="FA2" s="912"/>
      <c r="FB2" s="912"/>
      <c r="FC2" s="912"/>
      <c r="FD2" s="912"/>
      <c r="FE2" s="912"/>
      <c r="FF2" s="912"/>
      <c r="FG2" s="912"/>
      <c r="FH2" s="912"/>
      <c r="FI2" s="912"/>
      <c r="FJ2" s="912"/>
      <c r="FK2" s="912"/>
      <c r="FL2" s="912"/>
      <c r="FM2" s="912"/>
      <c r="FN2" s="912"/>
      <c r="FO2" s="912"/>
      <c r="FP2" s="912"/>
      <c r="FQ2" s="912"/>
      <c r="FR2" s="912"/>
      <c r="FS2" s="913"/>
      <c r="FT2" s="461"/>
      <c r="FV2" s="457"/>
      <c r="FW2" s="988" t="s">
        <v>1058</v>
      </c>
      <c r="FX2" s="989"/>
      <c r="FY2" s="989"/>
      <c r="FZ2" s="989"/>
      <c r="GA2" s="989"/>
      <c r="GB2" s="989"/>
      <c r="GC2" s="989"/>
      <c r="GD2" s="989"/>
      <c r="GE2" s="989"/>
      <c r="GF2" s="989"/>
      <c r="GG2" s="989"/>
      <c r="GH2" s="457"/>
      <c r="GJ2" s="457"/>
      <c r="GK2" s="1005" t="s">
        <v>1059</v>
      </c>
      <c r="GL2" s="1006"/>
      <c r="GM2" s="1006"/>
      <c r="GN2" s="1006"/>
      <c r="GO2" s="1006"/>
      <c r="GP2" s="1006"/>
      <c r="GQ2" s="1006"/>
      <c r="GR2" s="1006"/>
      <c r="GS2" s="1006"/>
      <c r="GT2" s="1006"/>
      <c r="GU2" s="1006"/>
      <c r="GV2" s="1006"/>
      <c r="GW2" s="1006"/>
      <c r="GX2" s="1006"/>
      <c r="GY2" s="1006"/>
      <c r="GZ2" s="1006"/>
      <c r="HA2" s="1006"/>
      <c r="HB2" s="1006"/>
      <c r="HC2" s="1006"/>
      <c r="HD2" s="1006"/>
      <c r="HE2" s="1006"/>
      <c r="HF2" s="457"/>
    </row>
    <row r="3" spans="1:214" ht="20.25" customHeight="1" thickBot="1">
      <c r="A3" s="457"/>
      <c r="B3" s="914" t="s">
        <v>617</v>
      </c>
      <c r="C3" s="915"/>
      <c r="D3" s="915"/>
      <c r="E3" s="915"/>
      <c r="F3" s="915"/>
      <c r="G3" s="915"/>
      <c r="H3" s="915"/>
      <c r="I3" s="915"/>
      <c r="J3" s="915"/>
      <c r="K3" s="915"/>
      <c r="L3" s="915"/>
      <c r="M3" s="915"/>
      <c r="N3" s="915"/>
      <c r="O3" s="915"/>
      <c r="P3" s="915"/>
      <c r="Q3" s="915"/>
      <c r="R3" s="915"/>
      <c r="S3" s="915"/>
      <c r="T3" s="915"/>
      <c r="U3" s="460"/>
      <c r="W3" s="457"/>
      <c r="X3" s="474" t="s">
        <v>618</v>
      </c>
      <c r="Y3" s="916" t="s">
        <v>73</v>
      </c>
      <c r="Z3" s="916"/>
      <c r="AA3" s="919" t="s">
        <v>754</v>
      </c>
      <c r="AB3" s="920"/>
      <c r="AC3" s="920"/>
      <c r="AD3" s="921"/>
      <c r="AE3" s="917" t="s">
        <v>620</v>
      </c>
      <c r="AF3" s="918"/>
      <c r="AG3" s="469" t="s">
        <v>618</v>
      </c>
      <c r="AH3" s="472"/>
      <c r="AJ3" s="460"/>
      <c r="AK3" s="466" t="s">
        <v>592</v>
      </c>
      <c r="AL3" s="903" t="s">
        <v>593</v>
      </c>
      <c r="AM3" s="904"/>
      <c r="AN3" s="905"/>
      <c r="AO3" s="903" t="s">
        <v>594</v>
      </c>
      <c r="AP3" s="904"/>
      <c r="AQ3" s="905"/>
      <c r="AR3" s="903" t="s">
        <v>595</v>
      </c>
      <c r="AS3" s="904"/>
      <c r="AT3" s="905"/>
      <c r="AU3" s="903" t="s">
        <v>596</v>
      </c>
      <c r="AV3" s="904"/>
      <c r="AW3" s="905"/>
      <c r="AX3" s="461"/>
      <c r="AZ3" s="460"/>
      <c r="BA3" s="467" t="s">
        <v>621</v>
      </c>
      <c r="BB3" s="974" t="s">
        <v>622</v>
      </c>
      <c r="BC3" s="974"/>
      <c r="BD3" s="903" t="s">
        <v>623</v>
      </c>
      <c r="BE3" s="905"/>
      <c r="BF3" s="903" t="s">
        <v>624</v>
      </c>
      <c r="BG3" s="905"/>
      <c r="BH3" s="467" t="s">
        <v>625</v>
      </c>
      <c r="BI3" s="467" t="s">
        <v>626</v>
      </c>
      <c r="BJ3" s="903" t="s">
        <v>627</v>
      </c>
      <c r="BK3" s="905"/>
      <c r="BL3" s="467" t="s">
        <v>628</v>
      </c>
      <c r="BM3" s="461"/>
      <c r="BO3" s="460"/>
      <c r="BP3" s="467" t="s">
        <v>621</v>
      </c>
      <c r="BQ3" s="974" t="s">
        <v>622</v>
      </c>
      <c r="BR3" s="974"/>
      <c r="BS3" s="903" t="s">
        <v>629</v>
      </c>
      <c r="BT3" s="905"/>
      <c r="BU3" s="972" t="s">
        <v>624</v>
      </c>
      <c r="BV3" s="973"/>
      <c r="BW3" s="467" t="s">
        <v>630</v>
      </c>
      <c r="BX3" s="903" t="s">
        <v>631</v>
      </c>
      <c r="BY3" s="904"/>
      <c r="BZ3" s="904"/>
      <c r="CA3" s="904"/>
      <c r="CB3" s="905"/>
      <c r="CC3" s="903" t="s">
        <v>632</v>
      </c>
      <c r="CD3" s="904"/>
      <c r="CE3" s="904"/>
      <c r="CF3" s="904"/>
      <c r="CG3" s="905"/>
      <c r="CH3" s="467" t="s">
        <v>628</v>
      </c>
      <c r="CI3" s="461"/>
      <c r="CK3" s="514"/>
      <c r="CL3" s="984" t="s">
        <v>685</v>
      </c>
      <c r="CM3" s="985" t="s">
        <v>686</v>
      </c>
      <c r="CN3" s="986" t="s">
        <v>78</v>
      </c>
      <c r="CO3" s="987" t="s">
        <v>687</v>
      </c>
      <c r="CP3" s="987"/>
      <c r="CQ3" s="987"/>
      <c r="CR3" s="596" t="s">
        <v>688</v>
      </c>
      <c r="CS3" s="596" t="s">
        <v>1090</v>
      </c>
      <c r="CT3" s="596" t="s">
        <v>1099</v>
      </c>
      <c r="CU3" s="515"/>
      <c r="CW3" s="457"/>
      <c r="CX3" s="474" t="s">
        <v>618</v>
      </c>
      <c r="CY3" s="990" t="s">
        <v>73</v>
      </c>
      <c r="CZ3" s="991"/>
      <c r="DA3" s="474" t="s">
        <v>619</v>
      </c>
      <c r="DB3" s="583"/>
      <c r="DC3" s="583"/>
      <c r="DD3" s="992" t="s">
        <v>764</v>
      </c>
      <c r="DE3" s="993"/>
      <c r="DF3" s="994"/>
      <c r="DG3" s="567" t="s">
        <v>349</v>
      </c>
      <c r="DH3" s="567" t="s">
        <v>1093</v>
      </c>
      <c r="DI3" s="917" t="s">
        <v>620</v>
      </c>
      <c r="DJ3" s="918"/>
      <c r="DK3" s="469" t="s">
        <v>618</v>
      </c>
      <c r="DL3" s="472"/>
      <c r="DN3" s="460"/>
      <c r="DO3" s="466" t="s">
        <v>592</v>
      </c>
      <c r="DP3" s="903" t="s">
        <v>593</v>
      </c>
      <c r="DQ3" s="904"/>
      <c r="DR3" s="905"/>
      <c r="DS3" s="903" t="s">
        <v>594</v>
      </c>
      <c r="DT3" s="904"/>
      <c r="DU3" s="905"/>
      <c r="DV3" s="903" t="s">
        <v>595</v>
      </c>
      <c r="DW3" s="904"/>
      <c r="DX3" s="905"/>
      <c r="DY3" s="903" t="s">
        <v>596</v>
      </c>
      <c r="DZ3" s="904"/>
      <c r="EA3" s="905"/>
      <c r="EB3" s="461"/>
      <c r="ED3" s="460"/>
      <c r="EE3" s="467" t="s">
        <v>621</v>
      </c>
      <c r="EF3" s="974" t="s">
        <v>622</v>
      </c>
      <c r="EG3" s="974"/>
      <c r="EH3" s="903" t="s">
        <v>623</v>
      </c>
      <c r="EI3" s="905"/>
      <c r="EJ3" s="903" t="s">
        <v>624</v>
      </c>
      <c r="EK3" s="905"/>
      <c r="EL3" s="467" t="s">
        <v>625</v>
      </c>
      <c r="EM3" s="467" t="s">
        <v>626</v>
      </c>
      <c r="EN3" s="903" t="s">
        <v>1100</v>
      </c>
      <c r="EO3" s="904"/>
      <c r="EP3" s="904"/>
      <c r="EQ3" s="905"/>
      <c r="ER3" s="467" t="s">
        <v>628</v>
      </c>
      <c r="ES3" s="461"/>
      <c r="EU3" s="461"/>
      <c r="EV3" s="467" t="s">
        <v>621</v>
      </c>
      <c r="EW3" s="974" t="s">
        <v>622</v>
      </c>
      <c r="EX3" s="974"/>
      <c r="EY3" s="903" t="s">
        <v>629</v>
      </c>
      <c r="EZ3" s="905"/>
      <c r="FA3" s="972" t="s">
        <v>624</v>
      </c>
      <c r="FB3" s="973"/>
      <c r="FC3" s="1008" t="s">
        <v>1112</v>
      </c>
      <c r="FD3" s="1009"/>
      <c r="FE3" s="1010"/>
      <c r="FF3" s="467" t="s">
        <v>630</v>
      </c>
      <c r="FG3" s="980" t="s">
        <v>1117</v>
      </c>
      <c r="FH3" s="909"/>
      <c r="FI3" s="909"/>
      <c r="FJ3" s="909"/>
      <c r="FK3" s="909"/>
      <c r="FL3" s="909"/>
      <c r="FM3" s="910"/>
      <c r="FN3" s="903" t="s">
        <v>632</v>
      </c>
      <c r="FO3" s="904"/>
      <c r="FP3" s="904"/>
      <c r="FQ3" s="904"/>
      <c r="FR3" s="905"/>
      <c r="FS3" s="467" t="s">
        <v>628</v>
      </c>
      <c r="FT3" s="461"/>
      <c r="FV3" s="457"/>
      <c r="FW3" s="990" t="s">
        <v>1060</v>
      </c>
      <c r="FX3" s="1007"/>
      <c r="FY3" s="1007"/>
      <c r="FZ3" s="991"/>
      <c r="GA3" s="990" t="s">
        <v>1061</v>
      </c>
      <c r="GB3" s="1007"/>
      <c r="GC3" s="1007"/>
      <c r="GD3" s="1007"/>
      <c r="GE3" s="1007"/>
      <c r="GF3" s="1007"/>
      <c r="GG3" s="1007"/>
      <c r="GH3" s="457"/>
      <c r="GJ3" s="457"/>
      <c r="GK3" s="707" t="s">
        <v>618</v>
      </c>
      <c r="GL3" s="990" t="s">
        <v>1062</v>
      </c>
      <c r="GM3" s="991"/>
      <c r="GN3" s="990" t="s">
        <v>1063</v>
      </c>
      <c r="GO3" s="1007"/>
      <c r="GP3" s="1007"/>
      <c r="GQ3" s="1007"/>
      <c r="GR3" s="1007"/>
      <c r="GS3" s="1007"/>
      <c r="GT3" s="991"/>
      <c r="GU3" s="990" t="s">
        <v>1064</v>
      </c>
      <c r="GV3" s="1007"/>
      <c r="GW3" s="1007"/>
      <c r="GX3" s="991"/>
      <c r="GY3" s="916" t="s">
        <v>1065</v>
      </c>
      <c r="GZ3" s="916"/>
      <c r="HA3" s="916"/>
      <c r="HB3" s="916"/>
      <c r="HC3" s="916"/>
      <c r="HD3" s="916"/>
      <c r="HE3" s="916"/>
      <c r="HF3" s="457"/>
    </row>
    <row r="4" spans="1:214" ht="47.25" customHeight="1" thickBot="1">
      <c r="A4" s="457"/>
      <c r="B4" s="903" t="s">
        <v>633</v>
      </c>
      <c r="C4" s="904"/>
      <c r="D4" s="904"/>
      <c r="E4" s="905"/>
      <c r="F4" s="906" t="s">
        <v>634</v>
      </c>
      <c r="G4" s="907"/>
      <c r="H4" s="907"/>
      <c r="I4" s="907"/>
      <c r="J4" s="908"/>
      <c r="K4" s="727">
        <f>'19 QPR Variables '!D11</f>
        <v>400</v>
      </c>
      <c r="L4" s="900" t="s">
        <v>1118</v>
      </c>
      <c r="M4" s="901"/>
      <c r="N4" s="901"/>
      <c r="O4" s="901"/>
      <c r="P4" s="902"/>
      <c r="Q4" s="909" t="s">
        <v>636</v>
      </c>
      <c r="R4" s="909"/>
      <c r="S4" s="909"/>
      <c r="T4" s="910"/>
      <c r="U4" s="460"/>
      <c r="W4" s="457"/>
      <c r="X4" s="462" t="s">
        <v>637</v>
      </c>
      <c r="Y4" s="464" t="s">
        <v>4</v>
      </c>
      <c r="Z4" s="464" t="s">
        <v>8</v>
      </c>
      <c r="AA4" s="464" t="s">
        <v>757</v>
      </c>
      <c r="AB4" s="465" t="s">
        <v>760</v>
      </c>
      <c r="AC4" s="465" t="s">
        <v>755</v>
      </c>
      <c r="AD4" s="465" t="s">
        <v>756</v>
      </c>
      <c r="AE4" s="465" t="s">
        <v>761</v>
      </c>
      <c r="AF4" s="465" t="s">
        <v>762</v>
      </c>
      <c r="AG4" s="465" t="s">
        <v>640</v>
      </c>
      <c r="AH4" s="472"/>
      <c r="AJ4" s="460"/>
      <c r="AK4" s="462" t="s">
        <v>755</v>
      </c>
      <c r="AL4" s="465" t="s">
        <v>642</v>
      </c>
      <c r="AM4" s="465" t="s">
        <v>597</v>
      </c>
      <c r="AN4" s="465" t="s">
        <v>598</v>
      </c>
      <c r="AO4" s="465" t="s">
        <v>642</v>
      </c>
      <c r="AP4" s="465" t="s">
        <v>597</v>
      </c>
      <c r="AQ4" s="465" t="s">
        <v>599</v>
      </c>
      <c r="AR4" s="465" t="s">
        <v>642</v>
      </c>
      <c r="AS4" s="465" t="s">
        <v>597</v>
      </c>
      <c r="AT4" s="465" t="s">
        <v>600</v>
      </c>
      <c r="AU4" s="465" t="s">
        <v>642</v>
      </c>
      <c r="AV4" s="465" t="s">
        <v>597</v>
      </c>
      <c r="AW4" s="465" t="s">
        <v>601</v>
      </c>
      <c r="AX4" s="461"/>
      <c r="AZ4" s="460"/>
      <c r="BA4" s="462" t="s">
        <v>755</v>
      </c>
      <c r="BB4" s="476" t="s">
        <v>643</v>
      </c>
      <c r="BC4" s="462" t="s">
        <v>758</v>
      </c>
      <c r="BD4" s="476" t="s">
        <v>645</v>
      </c>
      <c r="BE4" s="476" t="s">
        <v>646</v>
      </c>
      <c r="BF4" s="476" t="s">
        <v>4</v>
      </c>
      <c r="BG4" s="476" t="s">
        <v>646</v>
      </c>
      <c r="BH4" s="477" t="s">
        <v>591</v>
      </c>
      <c r="BI4" s="462" t="s">
        <v>759</v>
      </c>
      <c r="BJ4" s="476" t="s">
        <v>645</v>
      </c>
      <c r="BK4" s="476" t="s">
        <v>646</v>
      </c>
      <c r="BL4" s="478" t="s">
        <v>621</v>
      </c>
      <c r="BM4" s="461" t="s">
        <v>31</v>
      </c>
      <c r="BO4" s="460"/>
      <c r="BP4" s="476" t="s">
        <v>641</v>
      </c>
      <c r="BQ4" s="476" t="s">
        <v>643</v>
      </c>
      <c r="BR4" s="476" t="s">
        <v>644</v>
      </c>
      <c r="BS4" s="476" t="s">
        <v>645</v>
      </c>
      <c r="BT4" s="476" t="s">
        <v>646</v>
      </c>
      <c r="BU4" s="476" t="s">
        <v>4</v>
      </c>
      <c r="BV4" s="476" t="s">
        <v>646</v>
      </c>
      <c r="BW4" s="479" t="s">
        <v>591</v>
      </c>
      <c r="BX4" s="477" t="s">
        <v>647</v>
      </c>
      <c r="BY4" s="477" t="s">
        <v>648</v>
      </c>
      <c r="BZ4" s="477" t="s">
        <v>649</v>
      </c>
      <c r="CA4" s="477" t="s">
        <v>650</v>
      </c>
      <c r="CB4" s="477" t="s">
        <v>651</v>
      </c>
      <c r="CC4" s="477" t="s">
        <v>647</v>
      </c>
      <c r="CD4" s="477" t="s">
        <v>648</v>
      </c>
      <c r="CE4" s="477" t="s">
        <v>651</v>
      </c>
      <c r="CF4" s="480" t="s">
        <v>645</v>
      </c>
      <c r="CG4" s="480" t="s">
        <v>8</v>
      </c>
      <c r="CH4" s="478" t="s">
        <v>621</v>
      </c>
      <c r="CI4" s="461" t="s">
        <v>31</v>
      </c>
      <c r="CK4" s="514"/>
      <c r="CL4" s="984"/>
      <c r="CM4" s="985"/>
      <c r="CN4" s="986"/>
      <c r="CO4" s="516" t="s">
        <v>689</v>
      </c>
      <c r="CP4" s="516" t="s">
        <v>690</v>
      </c>
      <c r="CQ4" s="516" t="s">
        <v>691</v>
      </c>
      <c r="CR4" s="516" t="s">
        <v>1091</v>
      </c>
      <c r="CS4" s="721" t="s">
        <v>1092</v>
      </c>
      <c r="CT4" s="516" t="s">
        <v>692</v>
      </c>
      <c r="CU4" s="515"/>
      <c r="CW4" s="457"/>
      <c r="CX4" s="462" t="s">
        <v>637</v>
      </c>
      <c r="CY4" s="464" t="s">
        <v>4</v>
      </c>
      <c r="CZ4" s="464" t="s">
        <v>8</v>
      </c>
      <c r="DA4" s="464" t="s">
        <v>763</v>
      </c>
      <c r="DB4" s="465" t="str">
        <f xml:space="preserve"> AC4</f>
        <v xml:space="preserve">Catalogure 
Device / Component Title </v>
      </c>
      <c r="DC4" s="465" t="str">
        <f t="shared" ref="DC4:DC33" si="0">AB4</f>
        <v xml:space="preserve">DISO Discount Applicability: 
 Base / Staple / Fax / Pull Print / CPI B&amp;W / CPI Colour Only </v>
      </c>
      <c r="DD4" s="479" t="s">
        <v>765</v>
      </c>
      <c r="DE4" s="479" t="s">
        <v>693</v>
      </c>
      <c r="DF4" s="465" t="s">
        <v>694</v>
      </c>
      <c r="DG4" s="516" t="s">
        <v>766</v>
      </c>
      <c r="DH4" s="516" t="s">
        <v>1094</v>
      </c>
      <c r="DI4" s="465" t="s">
        <v>638</v>
      </c>
      <c r="DJ4" s="465" t="s">
        <v>639</v>
      </c>
      <c r="DK4" s="465" t="s">
        <v>695</v>
      </c>
      <c r="DL4" s="472"/>
      <c r="DN4" s="460"/>
      <c r="DO4" s="462" t="s">
        <v>641</v>
      </c>
      <c r="DP4" s="465" t="s">
        <v>642</v>
      </c>
      <c r="DQ4" s="465" t="s">
        <v>597</v>
      </c>
      <c r="DR4" s="465" t="s">
        <v>1095</v>
      </c>
      <c r="DS4" s="465" t="s">
        <v>642</v>
      </c>
      <c r="DT4" s="465" t="s">
        <v>597</v>
      </c>
      <c r="DU4" s="465" t="s">
        <v>1096</v>
      </c>
      <c r="DV4" s="465" t="s">
        <v>642</v>
      </c>
      <c r="DW4" s="465" t="s">
        <v>597</v>
      </c>
      <c r="DX4" s="465" t="s">
        <v>1097</v>
      </c>
      <c r="DY4" s="465" t="s">
        <v>642</v>
      </c>
      <c r="DZ4" s="465" t="s">
        <v>597</v>
      </c>
      <c r="EA4" s="465" t="s">
        <v>1098</v>
      </c>
      <c r="EB4" s="461"/>
      <c r="ED4" s="460"/>
      <c r="EE4" s="476" t="s">
        <v>641</v>
      </c>
      <c r="EF4" s="476" t="s">
        <v>643</v>
      </c>
      <c r="EG4" s="476" t="s">
        <v>644</v>
      </c>
      <c r="EH4" s="476" t="s">
        <v>645</v>
      </c>
      <c r="EI4" s="476" t="s">
        <v>646</v>
      </c>
      <c r="EJ4" s="476" t="s">
        <v>4</v>
      </c>
      <c r="EK4" s="476" t="s">
        <v>646</v>
      </c>
      <c r="EL4" s="477" t="s">
        <v>591</v>
      </c>
      <c r="EM4" s="462" t="s">
        <v>759</v>
      </c>
      <c r="EN4" s="476" t="s">
        <v>645</v>
      </c>
      <c r="EO4" s="476" t="s">
        <v>646</v>
      </c>
      <c r="EP4" s="476" t="s">
        <v>696</v>
      </c>
      <c r="EQ4" s="744" t="s">
        <v>1101</v>
      </c>
      <c r="ER4" s="744" t="s">
        <v>1102</v>
      </c>
      <c r="ES4" s="461"/>
      <c r="EU4" s="461"/>
      <c r="EV4" s="476" t="s">
        <v>641</v>
      </c>
      <c r="EW4" s="476" t="s">
        <v>643</v>
      </c>
      <c r="EX4" s="476" t="s">
        <v>644</v>
      </c>
      <c r="EY4" s="476" t="s">
        <v>645</v>
      </c>
      <c r="EZ4" s="476" t="s">
        <v>646</v>
      </c>
      <c r="FA4" s="476" t="s">
        <v>4</v>
      </c>
      <c r="FB4" s="476" t="s">
        <v>646</v>
      </c>
      <c r="FC4" s="477" t="s">
        <v>1113</v>
      </c>
      <c r="FD4" s="726" t="s">
        <v>1110</v>
      </c>
      <c r="FE4" s="726" t="s">
        <v>1111</v>
      </c>
      <c r="FF4" s="479" t="s">
        <v>591</v>
      </c>
      <c r="FG4" s="477" t="s">
        <v>647</v>
      </c>
      <c r="FH4" s="477" t="s">
        <v>1114</v>
      </c>
      <c r="FI4" s="743" t="s">
        <v>1115</v>
      </c>
      <c r="FJ4" s="743" t="s">
        <v>1116</v>
      </c>
      <c r="FK4" s="480" t="s">
        <v>649</v>
      </c>
      <c r="FL4" s="480" t="s">
        <v>650</v>
      </c>
      <c r="FM4" s="477" t="s">
        <v>651</v>
      </c>
      <c r="FN4" s="477" t="s">
        <v>647</v>
      </c>
      <c r="FO4" s="477" t="s">
        <v>648</v>
      </c>
      <c r="FP4" s="477" t="s">
        <v>651</v>
      </c>
      <c r="FQ4" s="480" t="s">
        <v>645</v>
      </c>
      <c r="FR4" s="480" t="s">
        <v>8</v>
      </c>
      <c r="FS4" s="745" t="s">
        <v>1102</v>
      </c>
      <c r="FT4" s="461" t="s">
        <v>31</v>
      </c>
      <c r="FV4" s="457"/>
      <c r="FW4" s="465" t="s">
        <v>1066</v>
      </c>
      <c r="FX4" s="465" t="s">
        <v>1067</v>
      </c>
      <c r="FY4" s="464" t="s">
        <v>1068</v>
      </c>
      <c r="FZ4" s="464" t="s">
        <v>1069</v>
      </c>
      <c r="GA4" s="464" t="s">
        <v>1070</v>
      </c>
      <c r="GB4" s="464" t="s">
        <v>1071</v>
      </c>
      <c r="GC4" s="464" t="s">
        <v>1072</v>
      </c>
      <c r="GD4" s="708" t="s">
        <v>1073</v>
      </c>
      <c r="GE4" s="464" t="s">
        <v>1109</v>
      </c>
      <c r="GF4" s="516" t="s">
        <v>1074</v>
      </c>
      <c r="GG4" s="516" t="s">
        <v>1075</v>
      </c>
      <c r="GH4" s="457"/>
      <c r="GI4" s="219" t="s">
        <v>31</v>
      </c>
      <c r="GJ4" s="457"/>
      <c r="GK4" s="516" t="s">
        <v>637</v>
      </c>
      <c r="GL4" s="465" t="s">
        <v>1076</v>
      </c>
      <c r="GM4" s="465" t="s">
        <v>1077</v>
      </c>
      <c r="GN4" s="516" t="s">
        <v>1078</v>
      </c>
      <c r="GO4" s="465" t="s">
        <v>1076</v>
      </c>
      <c r="GP4" s="465" t="s">
        <v>1077</v>
      </c>
      <c r="GQ4" s="516" t="s">
        <v>1079</v>
      </c>
      <c r="GR4" s="516" t="s">
        <v>1088</v>
      </c>
      <c r="GS4" s="465" t="s">
        <v>1085</v>
      </c>
      <c r="GT4" s="465" t="s">
        <v>1086</v>
      </c>
      <c r="GU4" s="465" t="s">
        <v>1082</v>
      </c>
      <c r="GV4" s="465" t="s">
        <v>1083</v>
      </c>
      <c r="GW4" s="465" t="s">
        <v>1076</v>
      </c>
      <c r="GX4" s="465" t="s">
        <v>1077</v>
      </c>
      <c r="GY4" s="465" t="s">
        <v>1078</v>
      </c>
      <c r="GZ4" s="465" t="s">
        <v>1076</v>
      </c>
      <c r="HA4" s="465" t="s">
        <v>1077</v>
      </c>
      <c r="HB4" s="465" t="s">
        <v>1084</v>
      </c>
      <c r="HC4" s="465" t="s">
        <v>1089</v>
      </c>
      <c r="HD4" s="465" t="s">
        <v>1080</v>
      </c>
      <c r="HE4" s="465" t="s">
        <v>1081</v>
      </c>
      <c r="HF4" s="457"/>
    </row>
    <row r="5" spans="1:214" ht="21" customHeight="1">
      <c r="A5" s="457"/>
      <c r="B5" s="955" t="s">
        <v>783</v>
      </c>
      <c r="C5" s="956"/>
      <c r="D5" s="956"/>
      <c r="E5" s="956"/>
      <c r="F5" s="938" t="s">
        <v>652</v>
      </c>
      <c r="G5" s="939"/>
      <c r="H5" s="481">
        <f>'19 QPR Variables '!E20</f>
        <v>0.75</v>
      </c>
      <c r="I5" s="938" t="s">
        <v>653</v>
      </c>
      <c r="J5" s="939"/>
      <c r="K5" s="728">
        <f>'19 QPR Variables '!G20</f>
        <v>0.25</v>
      </c>
      <c r="L5" s="734" t="s">
        <v>751</v>
      </c>
      <c r="M5" s="930"/>
      <c r="N5" s="737" t="s">
        <v>635</v>
      </c>
      <c r="O5" s="923"/>
      <c r="P5" s="741" t="s">
        <v>1105</v>
      </c>
      <c r="Q5" s="475" t="s">
        <v>654</v>
      </c>
      <c r="R5" s="482" t="s">
        <v>587</v>
      </c>
      <c r="S5" s="482" t="s">
        <v>4</v>
      </c>
      <c r="T5" s="482" t="s">
        <v>8</v>
      </c>
      <c r="U5" s="460"/>
      <c r="W5" s="457"/>
      <c r="X5" s="599" t="s">
        <v>54</v>
      </c>
      <c r="Y5" s="484">
        <v>0</v>
      </c>
      <c r="Z5" s="484">
        <v>0</v>
      </c>
      <c r="AA5" s="381">
        <v>4800</v>
      </c>
      <c r="AB5" s="584" t="s">
        <v>54</v>
      </c>
      <c r="AC5" s="585" t="s">
        <v>31</v>
      </c>
      <c r="AD5" s="585" t="s">
        <v>31</v>
      </c>
      <c r="AE5" s="620">
        <v>0</v>
      </c>
      <c r="AF5" s="620">
        <v>0</v>
      </c>
      <c r="AG5" s="485" t="s">
        <v>31</v>
      </c>
      <c r="AH5" s="472"/>
      <c r="AJ5" s="459"/>
      <c r="AK5" s="486" t="str">
        <f>$AG5</f>
        <v xml:space="preserve"> </v>
      </c>
      <c r="AL5" s="621">
        <f t="shared" ref="AL5:AL33" si="1">AA5*$K$11</f>
        <v>720</v>
      </c>
      <c r="AM5" s="622">
        <f t="shared" ref="AM5:AM33" si="2">PMT($K$8,$I$11,-($AA5),AL5)</f>
        <v>189.32833346867332</v>
      </c>
      <c r="AN5" s="623">
        <f t="shared" ref="AN5:AN33" si="3">$I$11*((ROUND(AM5,2))+($Y5*$AE5)+($Z5*$AF5))</f>
        <v>4543.92</v>
      </c>
      <c r="AO5" s="621">
        <f t="shared" ref="AO5:AO33" si="4">AA5*$K$12</f>
        <v>480</v>
      </c>
      <c r="AP5" s="622">
        <f t="shared" ref="AP5:AP33" si="5">PMT($K$8,$I$12,-($AA5),AO5)</f>
        <v>138.57405595527069</v>
      </c>
      <c r="AQ5" s="624">
        <f t="shared" ref="AQ5:AQ33" si="6" xml:space="preserve"> $I$12*((ROUND(AP5,2))+($Y5*$AE5)+($Z5*$AF5))</f>
        <v>4988.5199999999995</v>
      </c>
      <c r="AR5" s="621">
        <f t="shared" ref="AR5:AR33" si="7">AA5*$K$13</f>
        <v>240</v>
      </c>
      <c r="AS5" s="622">
        <f t="shared" ref="AS5:AS33" si="8">PMT($K$8,$I$13,-($AA5),AR5)</f>
        <v>112.92386206898867</v>
      </c>
      <c r="AT5" s="624">
        <f t="shared" ref="AT5:AT33" si="9">$I$13*((ROUND(AS5,2))+($Y5*$AE5)+($Z5*$AF5))</f>
        <v>5420.16</v>
      </c>
      <c r="AU5" s="625">
        <f t="shared" ref="AU5:AU33" si="10">IF(AA5&gt;0,1,0)</f>
        <v>1</v>
      </c>
      <c r="AV5" s="622">
        <f t="shared" ref="AV5:AV33" si="11">PMT($K$8,$I$14,-($AA5),AU5)</f>
        <v>97.314001882914184</v>
      </c>
      <c r="AW5" s="624">
        <f t="shared" ref="AW5:AW33" si="12" xml:space="preserve"> $I$14*((ROUND(AV5,2))+($Y5*$AE5)+($Z5*$AF5))</f>
        <v>5838.6</v>
      </c>
      <c r="AX5" s="461"/>
      <c r="AZ5" s="460"/>
      <c r="BA5" s="586" t="str">
        <f>$AG5</f>
        <v xml:space="preserve"> </v>
      </c>
      <c r="BB5" s="626">
        <v>0</v>
      </c>
      <c r="BC5" s="591">
        <f t="shared" ref="BC5:BC33" si="13">AA5</f>
        <v>4800</v>
      </c>
      <c r="BD5" s="588">
        <f t="shared" ref="BD5:BD33" si="14">Y5</f>
        <v>0</v>
      </c>
      <c r="BE5" s="588">
        <f t="shared" ref="BE5:BE33" si="15">Z5</f>
        <v>0</v>
      </c>
      <c r="BF5" s="589">
        <f t="shared" ref="BF5:BF33" si="16">AE5</f>
        <v>0</v>
      </c>
      <c r="BG5" s="589">
        <f t="shared" ref="BG5:BG33" si="17">AF5</f>
        <v>0</v>
      </c>
      <c r="BH5" s="590">
        <v>0</v>
      </c>
      <c r="BI5" s="591">
        <f>BC5*BB5</f>
        <v>0</v>
      </c>
      <c r="BJ5" s="627">
        <f t="shared" ref="BJ5:BJ33" si="18">($BD5*$BF5)*$BH5*$BB5</f>
        <v>0</v>
      </c>
      <c r="BK5" s="627">
        <f t="shared" ref="BK5:BK33" si="19">$BE5*$BG5*$BH5*$BB5</f>
        <v>0</v>
      </c>
      <c r="BL5" s="627">
        <f>SUM(BI5:BK5)</f>
        <v>0</v>
      </c>
      <c r="BM5" s="461" t="s">
        <v>31</v>
      </c>
      <c r="BO5" s="460"/>
      <c r="BP5" s="586" t="str">
        <f>$AG5</f>
        <v xml:space="preserve"> </v>
      </c>
      <c r="BQ5" s="491">
        <v>0</v>
      </c>
      <c r="BR5" s="591">
        <f t="shared" ref="BR5:BR33" si="20">AA5</f>
        <v>4800</v>
      </c>
      <c r="BS5" s="588">
        <f t="shared" ref="BS5:BS33" si="21">Y5</f>
        <v>0</v>
      </c>
      <c r="BT5" s="588">
        <f t="shared" ref="BT5:BT33" si="22">Z5</f>
        <v>0</v>
      </c>
      <c r="BU5" s="589">
        <f t="shared" ref="BU5:BU33" si="23">AE5</f>
        <v>0</v>
      </c>
      <c r="BV5" s="589">
        <f t="shared" ref="BV5:BV33" si="24">AF5</f>
        <v>0</v>
      </c>
      <c r="BW5" s="590">
        <v>0</v>
      </c>
      <c r="BX5" s="592">
        <f>IF($BW5=24,AL5,IF($BW5=36,AO5,IF($BW5=48,AR5,IF($BW5=60,AU5,0))))</f>
        <v>0</v>
      </c>
      <c r="BY5" s="592">
        <f>IF($BW5=24,AM5,IF($BW5=36,AP5,IF($BW5=48,AS5,IF($BW5=60,AV5,0))))</f>
        <v>0</v>
      </c>
      <c r="BZ5" s="591">
        <f>$BW5*$BS5*$BU5</f>
        <v>0</v>
      </c>
      <c r="CA5" s="591">
        <f>$BW5*$BT5*$BV5</f>
        <v>0</v>
      </c>
      <c r="CB5" s="592">
        <f>IF($BW5=24,AN5,IF($BW5=36,AQ5,IF($BW5=48,AT5,IF($BW5=60,AW5,0))))</f>
        <v>0</v>
      </c>
      <c r="CC5" s="591">
        <f>BX5*$BQ5</f>
        <v>0</v>
      </c>
      <c r="CD5" s="591">
        <f>BY5*$BQ5</f>
        <v>0</v>
      </c>
      <c r="CE5" s="591">
        <f>CB5*$BQ5</f>
        <v>0</v>
      </c>
      <c r="CF5" s="631">
        <f t="shared" ref="CF5:CF33" si="25">$BS5*$BU5*$BW5*$BQ5</f>
        <v>0</v>
      </c>
      <c r="CG5" s="631">
        <f t="shared" ref="CG5:CG33" si="26">$BT5*$BV5*$BW5*$BQ5</f>
        <v>0</v>
      </c>
      <c r="CH5" s="591">
        <f>CB5*$BQ5</f>
        <v>0</v>
      </c>
      <c r="CI5" s="461" t="s">
        <v>31</v>
      </c>
      <c r="CK5" s="514"/>
      <c r="CL5" s="999" t="s">
        <v>38</v>
      </c>
      <c r="CM5" s="517" t="s">
        <v>221</v>
      </c>
      <c r="CN5" s="593" t="s">
        <v>31</v>
      </c>
      <c r="CO5" s="634" t="s">
        <v>54</v>
      </c>
      <c r="CP5" s="634" t="s">
        <v>54</v>
      </c>
      <c r="CQ5" s="635"/>
      <c r="CR5" s="995">
        <v>0</v>
      </c>
      <c r="CS5" s="995">
        <v>0</v>
      </c>
      <c r="CT5" s="995">
        <v>0</v>
      </c>
      <c r="CU5" s="515"/>
      <c r="CW5" s="457"/>
      <c r="CX5" s="742" t="str">
        <f>$AG5</f>
        <v xml:space="preserve"> </v>
      </c>
      <c r="CY5" s="483">
        <f t="shared" ref="CY5:CY33" si="27">Y5</f>
        <v>0</v>
      </c>
      <c r="CZ5" s="483">
        <f t="shared" ref="CZ5:CZ33" si="28">Z5</f>
        <v>0</v>
      </c>
      <c r="DA5" s="534">
        <f t="shared" ref="DA5:DA33" si="29">$AA5*(1-$DD5)</f>
        <v>4800</v>
      </c>
      <c r="DB5" s="597" t="str">
        <f t="shared" ref="DB5:DB32" si="30">AC5</f>
        <v xml:space="preserve"> </v>
      </c>
      <c r="DC5" s="534" t="str">
        <f t="shared" si="0"/>
        <v>-</v>
      </c>
      <c r="DD5" s="518">
        <v>0</v>
      </c>
      <c r="DE5" s="518">
        <v>0</v>
      </c>
      <c r="DF5" s="518">
        <v>0</v>
      </c>
      <c r="DG5" s="598">
        <v>0</v>
      </c>
      <c r="DH5" s="598">
        <v>0</v>
      </c>
      <c r="DI5" s="519">
        <f t="shared" ref="DI5:DI33" si="31">$AE5*(1-$DE5)</f>
        <v>0</v>
      </c>
      <c r="DJ5" s="519">
        <f t="shared" ref="DJ5:DJ33" si="32">$AF5*(1-$DF5)</f>
        <v>0</v>
      </c>
      <c r="DK5" s="485" t="s">
        <v>31</v>
      </c>
      <c r="DL5" s="472"/>
      <c r="DM5" t="s">
        <v>31</v>
      </c>
      <c r="DN5" s="459"/>
      <c r="DO5" s="486" t="str">
        <f>DK5</f>
        <v xml:space="preserve"> </v>
      </c>
      <c r="DP5" s="487">
        <f t="shared" ref="DP5:DP33" si="33">DA5*$K$11</f>
        <v>720</v>
      </c>
      <c r="DQ5" s="488">
        <f t="shared" ref="DQ5:DQ34" si="34">PMT($K$8,$I$11,-($DA5),DP5)</f>
        <v>189.32833346867332</v>
      </c>
      <c r="DR5" s="489">
        <f>$I$11*((ROUND(DQ5,2))+($CY5*$DI5)+($CZ5*$DJ5)+($DG5)+($DH5))</f>
        <v>4543.92</v>
      </c>
      <c r="DS5" s="487">
        <f t="shared" ref="DS5:DS33" si="35">DA5*$K$12</f>
        <v>480</v>
      </c>
      <c r="DT5" s="488">
        <f t="shared" ref="DT5:DT34" si="36">PMT($K$8,$I$12,-($DA5),DS5)</f>
        <v>138.57405595527069</v>
      </c>
      <c r="DU5" s="490">
        <f xml:space="preserve"> $I$12*((ROUND(DT5,2))+($CY5*$DI5)+($CZ5*$DJ5)+($DG5)+($DH5))</f>
        <v>4988.5199999999995</v>
      </c>
      <c r="DV5" s="487">
        <f t="shared" ref="DV5:DV33" si="37">DA5*$K$13</f>
        <v>240</v>
      </c>
      <c r="DW5" s="488">
        <f t="shared" ref="DW5:DW34" si="38">PMT($K$8,$I$13,-($DA5),DV5)</f>
        <v>112.92386206898867</v>
      </c>
      <c r="DX5" s="490">
        <f>$I$13*((ROUND(DW5,2))+($CY5*$DI5)+($CZ5*$DJ5)+($DG5)+($DH5))</f>
        <v>5420.16</v>
      </c>
      <c r="DY5" s="463">
        <f t="shared" ref="DY5:DY34" si="39">IF(AA5&gt;0,1,0)</f>
        <v>1</v>
      </c>
      <c r="DZ5" s="488">
        <f t="shared" ref="DZ5:DZ34" si="40">PMT($K$8,$I$14,-($DA5),DY5)</f>
        <v>97.314001882914184</v>
      </c>
      <c r="EA5" s="490">
        <f xml:space="preserve"> $I$14*((ROUND(DZ5,2))+($CY5*$DI5)+($CZ5*$DJ5)+($DG5)+($DH5))</f>
        <v>5838.6</v>
      </c>
      <c r="EB5" s="461"/>
      <c r="ED5" s="460"/>
      <c r="EE5" s="521" t="str">
        <f>DK5</f>
        <v xml:space="preserve"> </v>
      </c>
      <c r="EF5" s="491">
        <v>0</v>
      </c>
      <c r="EG5" s="492">
        <f t="shared" ref="EG5:EG33" si="41">DA5</f>
        <v>4800</v>
      </c>
      <c r="EH5" s="493">
        <f t="shared" ref="EH5:EH33" si="42">CY5</f>
        <v>0</v>
      </c>
      <c r="EI5" s="493">
        <f t="shared" ref="EI5:EI33" si="43">CZ5</f>
        <v>0</v>
      </c>
      <c r="EJ5" s="494">
        <f t="shared" ref="EJ5:EJ33" si="44">DI5</f>
        <v>0</v>
      </c>
      <c r="EK5" s="494">
        <f t="shared" ref="EK5:EK33" si="45">DJ5</f>
        <v>0</v>
      </c>
      <c r="EL5" s="495">
        <v>0</v>
      </c>
      <c r="EM5" s="627">
        <f>EG5*EF5</f>
        <v>0</v>
      </c>
      <c r="EN5" s="497">
        <f t="shared" ref="EN5:EN33" si="46">($EH5*$EJ5)*$EL5*$EF5</f>
        <v>0</v>
      </c>
      <c r="EO5" s="497">
        <f t="shared" ref="EO5:EO33" si="47">$EI5*$EK5*$EL5*$EF5</f>
        <v>0</v>
      </c>
      <c r="EP5" s="522">
        <f>EL5*$DG5*EF5</f>
        <v>0</v>
      </c>
      <c r="EQ5" s="522">
        <f>EL5*$DH5*EF5</f>
        <v>0</v>
      </c>
      <c r="ER5" s="498">
        <f>SUM(EM5:EQ5)</f>
        <v>0</v>
      </c>
      <c r="ES5" s="461"/>
      <c r="EU5" s="461"/>
      <c r="EV5" s="530" t="str">
        <f t="shared" ref="EV5:EV32" si="48">DK5</f>
        <v xml:space="preserve"> </v>
      </c>
      <c r="EW5" s="491">
        <v>0</v>
      </c>
      <c r="EX5" s="496">
        <f t="shared" ref="EX5:EX33" si="49">DA5</f>
        <v>4800</v>
      </c>
      <c r="EY5" s="493">
        <f t="shared" ref="EY5:EY33" si="50">CY5</f>
        <v>0</v>
      </c>
      <c r="EZ5" s="493">
        <f t="shared" ref="EZ5:EZ33" si="51">CZ5</f>
        <v>0</v>
      </c>
      <c r="FA5" s="494">
        <f t="shared" ref="FA5:FA33" si="52">DI5</f>
        <v>0</v>
      </c>
      <c r="FB5" s="494">
        <f t="shared" ref="FB5:FB33" si="53">DJ5</f>
        <v>0</v>
      </c>
      <c r="FC5" s="492">
        <f>IF($FF5=24,DQ5,IF($FF5=36,DT5,IF($FF5=48,DW5,IF($FF5=60,DZ5,0))))</f>
        <v>0</v>
      </c>
      <c r="FD5" s="492">
        <f>DG5</f>
        <v>0</v>
      </c>
      <c r="FE5" s="492">
        <f>DH5</f>
        <v>0</v>
      </c>
      <c r="FF5" s="495">
        <v>0</v>
      </c>
      <c r="FG5" s="499">
        <f t="shared" ref="FG5:FG33" si="54">IF($FF5=24,DP5,IF($FF5=36,DS5,IF($FF5=48,DV5,IF($FF5=60,DY5,0))))</f>
        <v>0</v>
      </c>
      <c r="FH5" s="499">
        <f>EW5*FF5*FC5</f>
        <v>0</v>
      </c>
      <c r="FI5" s="499">
        <f>EW5*FF5*FD5</f>
        <v>0</v>
      </c>
      <c r="FJ5" s="499">
        <f>EW5*FF5*FE5</f>
        <v>0</v>
      </c>
      <c r="FK5" s="496">
        <f t="shared" ref="FK5:FK33" si="55">$FF5*$EY5*$FA5</f>
        <v>0</v>
      </c>
      <c r="FL5" s="496">
        <f t="shared" ref="FL5:FL33" si="56">$FF5*$EZ5*$FB5</f>
        <v>0</v>
      </c>
      <c r="FM5" s="500">
        <f t="shared" ref="FM5:FM33" si="57">IF($FF5=24,DR5,IF($FF5=36,DU5,IF($FF5=48,DX5,IF($FF5=60,EA5,0))))</f>
        <v>0</v>
      </c>
      <c r="FN5" s="496">
        <f t="shared" ref="FN5:FN33" si="58">FG5*$EW5</f>
        <v>0</v>
      </c>
      <c r="FO5" s="496">
        <f t="shared" ref="FO5:FO33" si="59">FH5*$EW5</f>
        <v>0</v>
      </c>
      <c r="FP5" s="496">
        <f t="shared" ref="FP5:FP33" si="60">FM5*$EW5</f>
        <v>0</v>
      </c>
      <c r="FQ5" s="496">
        <f t="shared" ref="FQ5:FQ33" si="61">$EY5*$FA5*$FF5*$EW5</f>
        <v>0</v>
      </c>
      <c r="FR5" s="496">
        <f t="shared" ref="FR5:FR33" si="62">$EZ5*$FB5*$FF5*$EW5</f>
        <v>0</v>
      </c>
      <c r="FS5" s="496">
        <f t="shared" ref="FS5:FS33" si="63">FM5*$EW5</f>
        <v>0</v>
      </c>
      <c r="FT5" s="461" t="s">
        <v>31</v>
      </c>
      <c r="FV5" s="457"/>
      <c r="FW5" s="709"/>
      <c r="FX5" s="709"/>
      <c r="FY5" s="710">
        <v>24</v>
      </c>
      <c r="FZ5" s="711">
        <v>399</v>
      </c>
      <c r="GA5" s="710" t="s">
        <v>1108</v>
      </c>
      <c r="GB5" s="712">
        <f>IF(GA5="Initial",12,"-")</f>
        <v>12</v>
      </c>
      <c r="GC5" s="499">
        <f>IF(GB5=12,PMT($K$8,GB5,-FZ5),"-")</f>
        <v>34.708456998685001</v>
      </c>
      <c r="GD5" s="499">
        <f>IF(GC5="-","-",GC5*3)</f>
        <v>104.12537099605501</v>
      </c>
      <c r="GE5" s="713">
        <v>0</v>
      </c>
      <c r="GF5" s="714">
        <f t="shared" ref="GF5:GF28" si="64">IF(GA5="Initial",(FY5+GB5),IF(GA5="Subsequent",FY5+12+(GE5*12),"-"))</f>
        <v>36</v>
      </c>
      <c r="GG5" s="715" t="str">
        <f>IF(GF5="-","-",IF(GF5&lt;85,"Compliant","Non-Compliant"))</f>
        <v>Compliant</v>
      </c>
      <c r="GH5" s="457"/>
      <c r="GI5" t="s">
        <v>31</v>
      </c>
      <c r="GJ5" s="457"/>
      <c r="GK5" s="530"/>
      <c r="GL5" s="716">
        <v>0</v>
      </c>
      <c r="GM5" s="716">
        <v>0</v>
      </c>
      <c r="GN5" s="717">
        <v>1.2</v>
      </c>
      <c r="GO5" s="718">
        <f>GL5*$GN5</f>
        <v>0</v>
      </c>
      <c r="GP5" s="718">
        <f>GM5*$GN5</f>
        <v>0</v>
      </c>
      <c r="GQ5" s="719">
        <v>0</v>
      </c>
      <c r="GR5" s="719">
        <v>0</v>
      </c>
      <c r="GS5" s="492">
        <f>GO5*GQ5</f>
        <v>0</v>
      </c>
      <c r="GT5" s="492">
        <f>GP5*GR5</f>
        <v>0</v>
      </c>
      <c r="GU5" s="720">
        <v>0</v>
      </c>
      <c r="GV5" s="720">
        <v>0</v>
      </c>
      <c r="GW5" s="494">
        <f t="shared" ref="GW5:GX20" si="65">GL5*(1-GU5)</f>
        <v>0</v>
      </c>
      <c r="GX5" s="494">
        <f t="shared" si="65"/>
        <v>0</v>
      </c>
      <c r="GY5" s="717">
        <v>1.2</v>
      </c>
      <c r="GZ5" s="494">
        <f>GW5*$GY5</f>
        <v>0</v>
      </c>
      <c r="HA5" s="494">
        <f>GX5*$GY5</f>
        <v>0</v>
      </c>
      <c r="HB5" s="719">
        <v>0</v>
      </c>
      <c r="HC5" s="719">
        <v>0</v>
      </c>
      <c r="HD5" s="492">
        <f>GZ5*HB5</f>
        <v>0</v>
      </c>
      <c r="HE5" s="492">
        <f>HA5*HC5</f>
        <v>0</v>
      </c>
      <c r="HF5" s="457"/>
    </row>
    <row r="6" spans="1:214" ht="21" customHeight="1">
      <c r="A6" s="457"/>
      <c r="B6" s="903" t="s">
        <v>656</v>
      </c>
      <c r="C6" s="904"/>
      <c r="D6" s="904"/>
      <c r="E6" s="905"/>
      <c r="F6" s="938" t="str">
        <f>'19 QPR Variables '!B10</f>
        <v>BOC FXUSDCAD 2025.03.03</v>
      </c>
      <c r="G6" s="952"/>
      <c r="H6" s="952"/>
      <c r="I6" s="939"/>
      <c r="J6" s="953">
        <f>'19 QPR Variables '!D10</f>
        <v>1.4428000000000001</v>
      </c>
      <c r="K6" s="954"/>
      <c r="L6" s="735" t="s">
        <v>752</v>
      </c>
      <c r="M6" s="930"/>
      <c r="N6" s="738">
        <v>0</v>
      </c>
      <c r="O6" s="923"/>
      <c r="P6" s="738">
        <v>12</v>
      </c>
      <c r="Q6" s="1002" t="s">
        <v>657</v>
      </c>
      <c r="R6" s="501" t="s">
        <v>221</v>
      </c>
      <c r="S6" s="517">
        <v>400</v>
      </c>
      <c r="T6" s="517" t="s">
        <v>54</v>
      </c>
      <c r="U6" s="460"/>
      <c r="W6" s="457"/>
      <c r="X6" s="599" t="s">
        <v>54</v>
      </c>
      <c r="Y6" s="484">
        <v>0</v>
      </c>
      <c r="Z6" s="484">
        <v>0</v>
      </c>
      <c r="AA6" s="619">
        <v>0</v>
      </c>
      <c r="AB6" s="584" t="s">
        <v>54</v>
      </c>
      <c r="AC6" s="585" t="s">
        <v>31</v>
      </c>
      <c r="AD6" s="585" t="s">
        <v>31</v>
      </c>
      <c r="AE6" s="620">
        <v>0</v>
      </c>
      <c r="AF6" s="620">
        <v>0</v>
      </c>
      <c r="AG6" s="485" t="s">
        <v>31</v>
      </c>
      <c r="AH6" s="472"/>
      <c r="AJ6" s="459"/>
      <c r="AK6" s="486" t="str">
        <f t="shared" ref="AK6:AK33" si="66">$AG6</f>
        <v xml:space="preserve"> </v>
      </c>
      <c r="AL6" s="621">
        <f t="shared" si="1"/>
        <v>0</v>
      </c>
      <c r="AM6" s="622">
        <f t="shared" si="2"/>
        <v>0</v>
      </c>
      <c r="AN6" s="623">
        <f t="shared" si="3"/>
        <v>0</v>
      </c>
      <c r="AO6" s="621">
        <f t="shared" si="4"/>
        <v>0</v>
      </c>
      <c r="AP6" s="622">
        <f t="shared" si="5"/>
        <v>0</v>
      </c>
      <c r="AQ6" s="624">
        <f t="shared" si="6"/>
        <v>0</v>
      </c>
      <c r="AR6" s="621">
        <f t="shared" si="7"/>
        <v>0</v>
      </c>
      <c r="AS6" s="622">
        <f t="shared" si="8"/>
        <v>0</v>
      </c>
      <c r="AT6" s="624">
        <f t="shared" si="9"/>
        <v>0</v>
      </c>
      <c r="AU6" s="625">
        <f t="shared" si="10"/>
        <v>0</v>
      </c>
      <c r="AV6" s="622">
        <f t="shared" si="11"/>
        <v>0</v>
      </c>
      <c r="AW6" s="624">
        <f t="shared" si="12"/>
        <v>0</v>
      </c>
      <c r="AX6" s="461"/>
      <c r="AZ6" s="460"/>
      <c r="BA6" s="586" t="str">
        <f t="shared" ref="BA6:BA33" si="67">$AG6</f>
        <v xml:space="preserve"> </v>
      </c>
      <c r="BB6" s="626">
        <v>0</v>
      </c>
      <c r="BC6" s="591">
        <f t="shared" si="13"/>
        <v>0</v>
      </c>
      <c r="BD6" s="588">
        <f t="shared" si="14"/>
        <v>0</v>
      </c>
      <c r="BE6" s="588">
        <f t="shared" si="15"/>
        <v>0</v>
      </c>
      <c r="BF6" s="589">
        <f t="shared" si="16"/>
        <v>0</v>
      </c>
      <c r="BG6" s="589">
        <f t="shared" si="17"/>
        <v>0</v>
      </c>
      <c r="BH6" s="590">
        <v>0</v>
      </c>
      <c r="BI6" s="591">
        <f t="shared" ref="BI6:BI33" si="68">BC6*BB6</f>
        <v>0</v>
      </c>
      <c r="BJ6" s="627">
        <f t="shared" si="18"/>
        <v>0</v>
      </c>
      <c r="BK6" s="627">
        <f t="shared" si="19"/>
        <v>0</v>
      </c>
      <c r="BL6" s="627">
        <f t="shared" ref="BL6:BL33" si="69">SUM(BI6:BK6)</f>
        <v>0</v>
      </c>
      <c r="BM6" s="461" t="s">
        <v>31</v>
      </c>
      <c r="BO6" s="460"/>
      <c r="BP6" s="586" t="str">
        <f t="shared" ref="BP6:BP33" si="70">$AG6</f>
        <v xml:space="preserve"> </v>
      </c>
      <c r="BQ6" s="491">
        <v>0</v>
      </c>
      <c r="BR6" s="591">
        <f t="shared" si="20"/>
        <v>0</v>
      </c>
      <c r="BS6" s="588">
        <f t="shared" si="21"/>
        <v>0</v>
      </c>
      <c r="BT6" s="588">
        <f t="shared" si="22"/>
        <v>0</v>
      </c>
      <c r="BU6" s="589">
        <f t="shared" si="23"/>
        <v>0</v>
      </c>
      <c r="BV6" s="589">
        <f t="shared" si="24"/>
        <v>0</v>
      </c>
      <c r="BW6" s="590">
        <v>0</v>
      </c>
      <c r="BX6" s="592">
        <f t="shared" ref="BX6:BX33" si="71">IF($BW6=24,AL6,IF($BW6=36,AO6,IF($BW6=48,AR6,IF($BW6=60,AU6,0))))</f>
        <v>0</v>
      </c>
      <c r="BY6" s="592">
        <f t="shared" ref="BY6:BY33" si="72">IF($BW6=24,AM6,IF($BW6=36,AP6,IF($BW6=48,AS6,IF($BW6=60,AV6,0))))</f>
        <v>0</v>
      </c>
      <c r="BZ6" s="591">
        <f t="shared" ref="BZ6:BZ33" si="73">$BW6*$BS6*$BU6</f>
        <v>0</v>
      </c>
      <c r="CA6" s="591">
        <f t="shared" ref="CA6:CA33" si="74">$BW6*$BT6*$BV6</f>
        <v>0</v>
      </c>
      <c r="CB6" s="592">
        <f t="shared" ref="CB6:CB33" si="75">IF($BW6=24,AN6,IF($BW6=36,AQ6,IF($BW6=48,AT6,IF($BW6=60,AW6,0))))</f>
        <v>0</v>
      </c>
      <c r="CC6" s="591">
        <f t="shared" ref="CC6:CD33" si="76">BX6*$BQ6</f>
        <v>0</v>
      </c>
      <c r="CD6" s="591">
        <f t="shared" si="76"/>
        <v>0</v>
      </c>
      <c r="CE6" s="591">
        <f t="shared" ref="CE6:CE33" si="77">CB6*$BQ6</f>
        <v>0</v>
      </c>
      <c r="CF6" s="631">
        <f t="shared" si="25"/>
        <v>0</v>
      </c>
      <c r="CG6" s="631">
        <f t="shared" si="26"/>
        <v>0</v>
      </c>
      <c r="CH6" s="591">
        <f t="shared" ref="CH6:CH33" si="78">CB6*$BQ6</f>
        <v>0</v>
      </c>
      <c r="CI6" s="461" t="s">
        <v>31</v>
      </c>
      <c r="CK6" s="514"/>
      <c r="CL6" s="1000"/>
      <c r="CM6" s="517" t="s">
        <v>225</v>
      </c>
      <c r="CN6" s="593" t="s">
        <v>31</v>
      </c>
      <c r="CO6" s="634" t="s">
        <v>54</v>
      </c>
      <c r="CP6" s="634" t="s">
        <v>54</v>
      </c>
      <c r="CQ6" s="635"/>
      <c r="CR6" s="996"/>
      <c r="CS6" s="996"/>
      <c r="CT6" s="996"/>
      <c r="CU6" s="515"/>
      <c r="CW6" s="457"/>
      <c r="CX6" s="742" t="str">
        <f t="shared" ref="CX6:CX33" si="79">$AG6</f>
        <v xml:space="preserve"> </v>
      </c>
      <c r="CY6" s="483">
        <f t="shared" si="27"/>
        <v>0</v>
      </c>
      <c r="CZ6" s="483">
        <f t="shared" si="28"/>
        <v>0</v>
      </c>
      <c r="DA6" s="534">
        <f t="shared" si="29"/>
        <v>0</v>
      </c>
      <c r="DB6" s="597" t="str">
        <f t="shared" si="30"/>
        <v xml:space="preserve"> </v>
      </c>
      <c r="DC6" s="534" t="str">
        <f t="shared" si="0"/>
        <v>-</v>
      </c>
      <c r="DD6" s="518">
        <v>0</v>
      </c>
      <c r="DE6" s="518">
        <v>0</v>
      </c>
      <c r="DF6" s="518">
        <v>0</v>
      </c>
      <c r="DG6" s="598">
        <v>0</v>
      </c>
      <c r="DH6" s="598">
        <v>0</v>
      </c>
      <c r="DI6" s="519">
        <f t="shared" si="31"/>
        <v>0</v>
      </c>
      <c r="DJ6" s="519">
        <f t="shared" si="32"/>
        <v>0</v>
      </c>
      <c r="DK6" s="529" t="s">
        <v>31</v>
      </c>
      <c r="DL6" s="472"/>
      <c r="DN6" s="459"/>
      <c r="DO6" s="486" t="str">
        <f t="shared" ref="DO6:DO33" si="80">DK6</f>
        <v xml:space="preserve"> </v>
      </c>
      <c r="DP6" s="487">
        <f t="shared" si="33"/>
        <v>0</v>
      </c>
      <c r="DQ6" s="488">
        <f t="shared" si="34"/>
        <v>0</v>
      </c>
      <c r="DR6" s="489">
        <f t="shared" ref="DR6:DR33" si="81">$I$11*((ROUND(DQ6,2))+($CY6*$DI6)+($CZ6*$DJ6)+($DG6)+($DH6))</f>
        <v>0</v>
      </c>
      <c r="DS6" s="487">
        <f t="shared" si="35"/>
        <v>0</v>
      </c>
      <c r="DT6" s="488">
        <f t="shared" si="36"/>
        <v>0</v>
      </c>
      <c r="DU6" s="490">
        <f t="shared" ref="DU6:DU33" si="82" xml:space="preserve"> $I$12*((ROUND(DT6,2))+($CY6*$DI6)+($CZ6*$DJ6)+($DG6)+($DH6))</f>
        <v>0</v>
      </c>
      <c r="DV6" s="487">
        <f t="shared" si="37"/>
        <v>0</v>
      </c>
      <c r="DW6" s="488">
        <f t="shared" si="38"/>
        <v>0</v>
      </c>
      <c r="DX6" s="490">
        <f t="shared" ref="DX6:DX33" si="83">$I$13*((ROUND(DW6,2))+($CY6*$DI6)+($CZ6*$DJ6)+($DG6)+($DH6))</f>
        <v>0</v>
      </c>
      <c r="DY6" s="463">
        <f t="shared" si="39"/>
        <v>0</v>
      </c>
      <c r="DZ6" s="488">
        <f t="shared" si="40"/>
        <v>0</v>
      </c>
      <c r="EA6" s="490">
        <f t="shared" ref="EA6:EA33" si="84" xml:space="preserve"> $I$14*((ROUND(DZ6,2))+($CY6*$DI6)+($CZ6*$DJ6)+($DG6)+($DH6))</f>
        <v>0</v>
      </c>
      <c r="EB6" s="461"/>
      <c r="ED6" s="460"/>
      <c r="EE6" s="521" t="str">
        <f t="shared" ref="EE6:EE33" si="85">DK6</f>
        <v xml:space="preserve"> </v>
      </c>
      <c r="EF6" s="491">
        <v>0</v>
      </c>
      <c r="EG6" s="492">
        <f t="shared" si="41"/>
        <v>0</v>
      </c>
      <c r="EH6" s="493">
        <f t="shared" si="42"/>
        <v>0</v>
      </c>
      <c r="EI6" s="493">
        <f t="shared" si="43"/>
        <v>0</v>
      </c>
      <c r="EJ6" s="494">
        <f t="shared" si="44"/>
        <v>0</v>
      </c>
      <c r="EK6" s="494">
        <f t="shared" si="45"/>
        <v>0</v>
      </c>
      <c r="EL6" s="495">
        <v>0</v>
      </c>
      <c r="EM6" s="627">
        <f t="shared" ref="EM6:EM33" si="86">EG6*EF6</f>
        <v>0</v>
      </c>
      <c r="EN6" s="497">
        <f t="shared" si="46"/>
        <v>0</v>
      </c>
      <c r="EO6" s="497">
        <f t="shared" si="47"/>
        <v>0</v>
      </c>
      <c r="EP6" s="522">
        <f t="shared" ref="EP6:EP33" si="87">EL6*$DG6*EF6</f>
        <v>0</v>
      </c>
      <c r="EQ6" s="522">
        <f t="shared" ref="EQ6:EQ33" si="88">EL6*$DH6*EF6</f>
        <v>0</v>
      </c>
      <c r="ER6" s="498">
        <f t="shared" ref="ER6:ER33" si="89">SUM(EM6:EQ6)</f>
        <v>0</v>
      </c>
      <c r="ES6" s="461"/>
      <c r="EU6" s="461"/>
      <c r="EV6" s="530" t="str">
        <f t="shared" si="48"/>
        <v xml:space="preserve"> </v>
      </c>
      <c r="EW6" s="491">
        <v>0</v>
      </c>
      <c r="EX6" s="496">
        <f t="shared" si="49"/>
        <v>0</v>
      </c>
      <c r="EY6" s="493">
        <f t="shared" si="50"/>
        <v>0</v>
      </c>
      <c r="EZ6" s="493">
        <f t="shared" si="51"/>
        <v>0</v>
      </c>
      <c r="FA6" s="494">
        <f t="shared" si="52"/>
        <v>0</v>
      </c>
      <c r="FB6" s="494">
        <f t="shared" si="53"/>
        <v>0</v>
      </c>
      <c r="FC6" s="492">
        <f t="shared" ref="FC6:FC33" si="90">IF($FF6=24,DQ6,IF($FF6=36,DT6,IF($FF6=48,DW6,IF($FF6=60,DZ6,0))))</f>
        <v>0</v>
      </c>
      <c r="FD6" s="492">
        <f t="shared" ref="FD6:FD33" si="91">DG6</f>
        <v>0</v>
      </c>
      <c r="FE6" s="492">
        <f t="shared" ref="FE6:FE33" si="92">DH6</f>
        <v>0</v>
      </c>
      <c r="FF6" s="495">
        <v>0</v>
      </c>
      <c r="FG6" s="499">
        <f t="shared" si="54"/>
        <v>0</v>
      </c>
      <c r="FH6" s="499">
        <f t="shared" ref="FH6:FH33" si="93">EW6*FF6*FC6</f>
        <v>0</v>
      </c>
      <c r="FI6" s="499">
        <f t="shared" ref="FI6:FI33" si="94">EW6*FF6*FD6</f>
        <v>0</v>
      </c>
      <c r="FJ6" s="499">
        <f t="shared" ref="FJ6:FJ33" si="95">EW6*FF6*FE6</f>
        <v>0</v>
      </c>
      <c r="FK6" s="496">
        <f t="shared" si="55"/>
        <v>0</v>
      </c>
      <c r="FL6" s="496">
        <f t="shared" si="56"/>
        <v>0</v>
      </c>
      <c r="FM6" s="500">
        <f t="shared" si="57"/>
        <v>0</v>
      </c>
      <c r="FN6" s="496">
        <f t="shared" si="58"/>
        <v>0</v>
      </c>
      <c r="FO6" s="496">
        <f t="shared" si="59"/>
        <v>0</v>
      </c>
      <c r="FP6" s="496">
        <f t="shared" si="60"/>
        <v>0</v>
      </c>
      <c r="FQ6" s="496">
        <f t="shared" si="61"/>
        <v>0</v>
      </c>
      <c r="FR6" s="496">
        <f t="shared" si="62"/>
        <v>0</v>
      </c>
      <c r="FS6" s="496">
        <f t="shared" si="63"/>
        <v>0</v>
      </c>
      <c r="FT6" s="461" t="s">
        <v>31</v>
      </c>
      <c r="FV6" s="457"/>
      <c r="FW6" s="709"/>
      <c r="FX6" s="709"/>
      <c r="FY6" s="710">
        <v>24</v>
      </c>
      <c r="FZ6" s="711">
        <v>460.59</v>
      </c>
      <c r="GA6" s="710" t="s">
        <v>1108</v>
      </c>
      <c r="GB6" s="712">
        <f t="shared" ref="GB6:GB33" si="96">IF(GA6="Initial",12,"-")</f>
        <v>12</v>
      </c>
      <c r="GC6" s="499">
        <f t="shared" ref="GC6:GC28" si="97">IF(GB6=12,PMT($K$8,GB6,-FZ6),"-")</f>
        <v>40.066085736903062</v>
      </c>
      <c r="GD6" s="499">
        <f>IF(GC6="-","-",GC6*3)</f>
        <v>120.19825721070919</v>
      </c>
      <c r="GE6" s="713">
        <v>0</v>
      </c>
      <c r="GF6" s="714">
        <f t="shared" si="64"/>
        <v>36</v>
      </c>
      <c r="GG6" s="715" t="str">
        <f t="shared" ref="GG6:GG28" si="98">IF(GF6="-","-",IF(GF6&lt;85,"Compliant","Non-Compliant"))</f>
        <v>Compliant</v>
      </c>
      <c r="GH6" s="457"/>
      <c r="GJ6" s="457"/>
      <c r="GK6" s="530" t="s">
        <v>31</v>
      </c>
      <c r="GL6" s="716">
        <v>0</v>
      </c>
      <c r="GM6" s="716">
        <v>0</v>
      </c>
      <c r="GN6" s="717">
        <v>1.2</v>
      </c>
      <c r="GO6" s="718">
        <f t="shared" ref="GO6:GO28" si="99">GL6*$GN6</f>
        <v>0</v>
      </c>
      <c r="GP6" s="718">
        <f t="shared" ref="GP6:GP28" si="100">GM6*$GN6</f>
        <v>0</v>
      </c>
      <c r="GQ6" s="719">
        <v>0</v>
      </c>
      <c r="GR6" s="719">
        <v>0</v>
      </c>
      <c r="GS6" s="492">
        <f t="shared" ref="GS6:GT28" si="101">GO6*GQ6</f>
        <v>0</v>
      </c>
      <c r="GT6" s="492">
        <f t="shared" si="101"/>
        <v>0</v>
      </c>
      <c r="GU6" s="720">
        <v>0</v>
      </c>
      <c r="GV6" s="720">
        <v>0</v>
      </c>
      <c r="GW6" s="494">
        <f t="shared" si="65"/>
        <v>0</v>
      </c>
      <c r="GX6" s="494">
        <f t="shared" si="65"/>
        <v>0</v>
      </c>
      <c r="GY6" s="717">
        <v>1.2</v>
      </c>
      <c r="GZ6" s="494">
        <f t="shared" ref="GZ6:GZ28" si="102">GW6*$GY6</f>
        <v>0</v>
      </c>
      <c r="HA6" s="494">
        <f t="shared" ref="HA6:HA28" si="103">GX6*$GY6</f>
        <v>0</v>
      </c>
      <c r="HB6" s="719">
        <v>0</v>
      </c>
      <c r="HC6" s="719">
        <v>0</v>
      </c>
      <c r="HD6" s="492">
        <f>GZ6*HB6</f>
        <v>0</v>
      </c>
      <c r="HE6" s="492">
        <f t="shared" ref="HD6:HE28" si="104">HA6*HC6</f>
        <v>0</v>
      </c>
      <c r="HF6" s="457"/>
    </row>
    <row r="7" spans="1:214" ht="21" customHeight="1">
      <c r="A7" s="457"/>
      <c r="B7" s="948" t="str">
        <f>'19 QPR Variables '!E10</f>
        <v>BOC "V39078" Bank Rate 2025.06.02:</v>
      </c>
      <c r="C7" s="949"/>
      <c r="D7" s="949"/>
      <c r="E7" s="950"/>
      <c r="F7" s="502">
        <f>'19 QPR Variables '!H10</f>
        <v>0.03</v>
      </c>
      <c r="G7" s="948" t="s">
        <v>588</v>
      </c>
      <c r="H7" s="949"/>
      <c r="I7" s="949"/>
      <c r="J7" s="950"/>
      <c r="K7" s="729">
        <f>'19 QPR Variables '!H4</f>
        <v>0.05</v>
      </c>
      <c r="L7" s="735" t="s">
        <v>1107</v>
      </c>
      <c r="M7" s="930"/>
      <c r="N7" s="738">
        <v>24</v>
      </c>
      <c r="O7" s="923"/>
      <c r="P7" s="928" t="s">
        <v>1106</v>
      </c>
      <c r="Q7" s="1003"/>
      <c r="R7" s="501" t="s">
        <v>225</v>
      </c>
      <c r="S7" s="517">
        <v>400</v>
      </c>
      <c r="T7" s="517" t="s">
        <v>54</v>
      </c>
      <c r="U7" s="460"/>
      <c r="W7" s="457"/>
      <c r="X7" s="599" t="s">
        <v>54</v>
      </c>
      <c r="Y7" s="484">
        <v>0</v>
      </c>
      <c r="Z7" s="484">
        <v>0</v>
      </c>
      <c r="AA7" s="619">
        <v>0</v>
      </c>
      <c r="AB7" s="584" t="s">
        <v>54</v>
      </c>
      <c r="AC7" s="585" t="s">
        <v>31</v>
      </c>
      <c r="AD7" s="585" t="s">
        <v>31</v>
      </c>
      <c r="AE7" s="620">
        <v>0</v>
      </c>
      <c r="AF7" s="620">
        <v>0</v>
      </c>
      <c r="AG7" s="485" t="s">
        <v>31</v>
      </c>
      <c r="AH7" s="472"/>
      <c r="AJ7" s="459"/>
      <c r="AK7" s="486" t="str">
        <f t="shared" si="66"/>
        <v xml:space="preserve"> </v>
      </c>
      <c r="AL7" s="621">
        <f t="shared" si="1"/>
        <v>0</v>
      </c>
      <c r="AM7" s="622">
        <f t="shared" si="2"/>
        <v>0</v>
      </c>
      <c r="AN7" s="623">
        <f t="shared" si="3"/>
        <v>0</v>
      </c>
      <c r="AO7" s="621">
        <f t="shared" si="4"/>
        <v>0</v>
      </c>
      <c r="AP7" s="622">
        <f t="shared" si="5"/>
        <v>0</v>
      </c>
      <c r="AQ7" s="624">
        <f t="shared" si="6"/>
        <v>0</v>
      </c>
      <c r="AR7" s="621">
        <f t="shared" si="7"/>
        <v>0</v>
      </c>
      <c r="AS7" s="622">
        <f t="shared" si="8"/>
        <v>0</v>
      </c>
      <c r="AT7" s="624">
        <f t="shared" si="9"/>
        <v>0</v>
      </c>
      <c r="AU7" s="625">
        <f t="shared" si="10"/>
        <v>0</v>
      </c>
      <c r="AV7" s="622">
        <f t="shared" si="11"/>
        <v>0</v>
      </c>
      <c r="AW7" s="624">
        <f t="shared" si="12"/>
        <v>0</v>
      </c>
      <c r="AX7" s="461"/>
      <c r="AZ7" s="460"/>
      <c r="BA7" s="586" t="str">
        <f t="shared" si="67"/>
        <v xml:space="preserve"> </v>
      </c>
      <c r="BB7" s="626">
        <v>0</v>
      </c>
      <c r="BC7" s="591">
        <f t="shared" si="13"/>
        <v>0</v>
      </c>
      <c r="BD7" s="588">
        <f t="shared" si="14"/>
        <v>0</v>
      </c>
      <c r="BE7" s="588">
        <f t="shared" si="15"/>
        <v>0</v>
      </c>
      <c r="BF7" s="589">
        <f t="shared" si="16"/>
        <v>0</v>
      </c>
      <c r="BG7" s="589">
        <f t="shared" si="17"/>
        <v>0</v>
      </c>
      <c r="BH7" s="590">
        <v>0</v>
      </c>
      <c r="BI7" s="591">
        <f t="shared" si="68"/>
        <v>0</v>
      </c>
      <c r="BJ7" s="627">
        <f t="shared" si="18"/>
        <v>0</v>
      </c>
      <c r="BK7" s="627">
        <f t="shared" si="19"/>
        <v>0</v>
      </c>
      <c r="BL7" s="627">
        <f t="shared" si="69"/>
        <v>0</v>
      </c>
      <c r="BM7" s="461" t="s">
        <v>31</v>
      </c>
      <c r="BO7" s="460"/>
      <c r="BP7" s="586" t="str">
        <f t="shared" si="70"/>
        <v xml:space="preserve"> </v>
      </c>
      <c r="BQ7" s="491">
        <v>0</v>
      </c>
      <c r="BR7" s="591">
        <f t="shared" si="20"/>
        <v>0</v>
      </c>
      <c r="BS7" s="588">
        <f t="shared" si="21"/>
        <v>0</v>
      </c>
      <c r="BT7" s="588">
        <f t="shared" si="22"/>
        <v>0</v>
      </c>
      <c r="BU7" s="589">
        <f t="shared" si="23"/>
        <v>0</v>
      </c>
      <c r="BV7" s="589">
        <f t="shared" si="24"/>
        <v>0</v>
      </c>
      <c r="BW7" s="590">
        <v>0</v>
      </c>
      <c r="BX7" s="592">
        <f t="shared" si="71"/>
        <v>0</v>
      </c>
      <c r="BY7" s="592">
        <f t="shared" si="72"/>
        <v>0</v>
      </c>
      <c r="BZ7" s="591">
        <f t="shared" si="73"/>
        <v>0</v>
      </c>
      <c r="CA7" s="591">
        <f t="shared" si="74"/>
        <v>0</v>
      </c>
      <c r="CB7" s="592">
        <f t="shared" si="75"/>
        <v>0</v>
      </c>
      <c r="CC7" s="591">
        <f t="shared" si="76"/>
        <v>0</v>
      </c>
      <c r="CD7" s="591">
        <f t="shared" si="76"/>
        <v>0</v>
      </c>
      <c r="CE7" s="591">
        <f t="shared" si="77"/>
        <v>0</v>
      </c>
      <c r="CF7" s="631">
        <f t="shared" si="25"/>
        <v>0</v>
      </c>
      <c r="CG7" s="631">
        <f t="shared" si="26"/>
        <v>0</v>
      </c>
      <c r="CH7" s="591">
        <f t="shared" si="78"/>
        <v>0</v>
      </c>
      <c r="CI7" s="461" t="s">
        <v>31</v>
      </c>
      <c r="CK7" s="514"/>
      <c r="CL7" s="1001"/>
      <c r="CM7" s="517" t="s">
        <v>659</v>
      </c>
      <c r="CN7" s="593" t="s">
        <v>31</v>
      </c>
      <c r="CO7" s="634" t="s">
        <v>54</v>
      </c>
      <c r="CP7" s="634" t="s">
        <v>54</v>
      </c>
      <c r="CQ7" s="634" t="s">
        <v>54</v>
      </c>
      <c r="CR7" s="996"/>
      <c r="CS7" s="996"/>
      <c r="CT7" s="996"/>
      <c r="CU7" s="515"/>
      <c r="CW7" s="457"/>
      <c r="CX7" s="742" t="str">
        <f t="shared" si="79"/>
        <v xml:space="preserve"> </v>
      </c>
      <c r="CY7" s="483">
        <f t="shared" si="27"/>
        <v>0</v>
      </c>
      <c r="CZ7" s="483">
        <f t="shared" si="28"/>
        <v>0</v>
      </c>
      <c r="DA7" s="534">
        <f t="shared" si="29"/>
        <v>0</v>
      </c>
      <c r="DB7" s="597" t="str">
        <f t="shared" si="30"/>
        <v xml:space="preserve"> </v>
      </c>
      <c r="DC7" s="534" t="str">
        <f t="shared" si="0"/>
        <v>-</v>
      </c>
      <c r="DD7" s="518">
        <v>0</v>
      </c>
      <c r="DE7" s="518">
        <v>0</v>
      </c>
      <c r="DF7" s="518">
        <v>0</v>
      </c>
      <c r="DG7" s="598">
        <v>0</v>
      </c>
      <c r="DH7" s="598">
        <v>0</v>
      </c>
      <c r="DI7" s="519">
        <f t="shared" si="31"/>
        <v>0</v>
      </c>
      <c r="DJ7" s="519">
        <f t="shared" si="32"/>
        <v>0</v>
      </c>
      <c r="DK7" s="529" t="s">
        <v>31</v>
      </c>
      <c r="DL7" s="472"/>
      <c r="DN7" s="459"/>
      <c r="DO7" s="486" t="str">
        <f t="shared" si="80"/>
        <v xml:space="preserve"> </v>
      </c>
      <c r="DP7" s="487">
        <f t="shared" si="33"/>
        <v>0</v>
      </c>
      <c r="DQ7" s="488">
        <f t="shared" si="34"/>
        <v>0</v>
      </c>
      <c r="DR7" s="489">
        <f t="shared" si="81"/>
        <v>0</v>
      </c>
      <c r="DS7" s="487">
        <f t="shared" si="35"/>
        <v>0</v>
      </c>
      <c r="DT7" s="488">
        <f t="shared" si="36"/>
        <v>0</v>
      </c>
      <c r="DU7" s="490">
        <f t="shared" si="82"/>
        <v>0</v>
      </c>
      <c r="DV7" s="487">
        <f t="shared" si="37"/>
        <v>0</v>
      </c>
      <c r="DW7" s="488">
        <f t="shared" si="38"/>
        <v>0</v>
      </c>
      <c r="DX7" s="490">
        <f t="shared" si="83"/>
        <v>0</v>
      </c>
      <c r="DY7" s="463">
        <f t="shared" si="39"/>
        <v>0</v>
      </c>
      <c r="DZ7" s="488">
        <f t="shared" si="40"/>
        <v>0</v>
      </c>
      <c r="EA7" s="490">
        <f t="shared" si="84"/>
        <v>0</v>
      </c>
      <c r="EB7" s="461"/>
      <c r="ED7" s="460"/>
      <c r="EE7" s="521" t="str">
        <f t="shared" si="85"/>
        <v xml:space="preserve"> </v>
      </c>
      <c r="EF7" s="491">
        <v>0</v>
      </c>
      <c r="EG7" s="492">
        <f t="shared" si="41"/>
        <v>0</v>
      </c>
      <c r="EH7" s="493">
        <f t="shared" si="42"/>
        <v>0</v>
      </c>
      <c r="EI7" s="493">
        <f t="shared" si="43"/>
        <v>0</v>
      </c>
      <c r="EJ7" s="494">
        <f t="shared" si="44"/>
        <v>0</v>
      </c>
      <c r="EK7" s="494">
        <f t="shared" si="45"/>
        <v>0</v>
      </c>
      <c r="EL7" s="495">
        <v>0</v>
      </c>
      <c r="EM7" s="627">
        <f t="shared" si="86"/>
        <v>0</v>
      </c>
      <c r="EN7" s="497">
        <f t="shared" si="46"/>
        <v>0</v>
      </c>
      <c r="EO7" s="497">
        <f t="shared" si="47"/>
        <v>0</v>
      </c>
      <c r="EP7" s="522">
        <f t="shared" si="87"/>
        <v>0</v>
      </c>
      <c r="EQ7" s="522">
        <f t="shared" si="88"/>
        <v>0</v>
      </c>
      <c r="ER7" s="498">
        <f t="shared" si="89"/>
        <v>0</v>
      </c>
      <c r="ES7" s="461"/>
      <c r="EU7" s="461"/>
      <c r="EV7" s="530" t="str">
        <f t="shared" si="48"/>
        <v xml:space="preserve"> </v>
      </c>
      <c r="EW7" s="491">
        <v>0</v>
      </c>
      <c r="EX7" s="496">
        <f t="shared" si="49"/>
        <v>0</v>
      </c>
      <c r="EY7" s="493">
        <f t="shared" si="50"/>
        <v>0</v>
      </c>
      <c r="EZ7" s="493">
        <f t="shared" si="51"/>
        <v>0</v>
      </c>
      <c r="FA7" s="494">
        <f t="shared" si="52"/>
        <v>0</v>
      </c>
      <c r="FB7" s="494">
        <f t="shared" si="53"/>
        <v>0</v>
      </c>
      <c r="FC7" s="492">
        <f t="shared" si="90"/>
        <v>0</v>
      </c>
      <c r="FD7" s="492">
        <f t="shared" si="91"/>
        <v>0</v>
      </c>
      <c r="FE7" s="492">
        <f t="shared" si="92"/>
        <v>0</v>
      </c>
      <c r="FF7" s="495">
        <v>0</v>
      </c>
      <c r="FG7" s="499">
        <f t="shared" si="54"/>
        <v>0</v>
      </c>
      <c r="FH7" s="499">
        <f t="shared" si="93"/>
        <v>0</v>
      </c>
      <c r="FI7" s="499">
        <f t="shared" si="94"/>
        <v>0</v>
      </c>
      <c r="FJ7" s="499">
        <f t="shared" si="95"/>
        <v>0</v>
      </c>
      <c r="FK7" s="496">
        <f t="shared" si="55"/>
        <v>0</v>
      </c>
      <c r="FL7" s="496">
        <f t="shared" si="56"/>
        <v>0</v>
      </c>
      <c r="FM7" s="500">
        <f t="shared" si="57"/>
        <v>0</v>
      </c>
      <c r="FN7" s="496">
        <f t="shared" si="58"/>
        <v>0</v>
      </c>
      <c r="FO7" s="496">
        <f t="shared" si="59"/>
        <v>0</v>
      </c>
      <c r="FP7" s="496">
        <f t="shared" si="60"/>
        <v>0</v>
      </c>
      <c r="FQ7" s="496">
        <f t="shared" si="61"/>
        <v>0</v>
      </c>
      <c r="FR7" s="496">
        <f t="shared" si="62"/>
        <v>0</v>
      </c>
      <c r="FS7" s="496">
        <f t="shared" si="63"/>
        <v>0</v>
      </c>
      <c r="FT7" s="461" t="s">
        <v>31</v>
      </c>
      <c r="FV7" s="457"/>
      <c r="FW7" s="709"/>
      <c r="FX7" s="709"/>
      <c r="FY7" s="710" t="s">
        <v>54</v>
      </c>
      <c r="FZ7" s="711">
        <v>0</v>
      </c>
      <c r="GA7" s="710" t="s">
        <v>54</v>
      </c>
      <c r="GB7" s="712" t="str">
        <f t="shared" si="96"/>
        <v>-</v>
      </c>
      <c r="GC7" s="499" t="str">
        <f>IF(GB7=12,PMT($K$8,GB7,-FZ7),"-")</f>
        <v>-</v>
      </c>
      <c r="GD7" s="499" t="str">
        <f t="shared" ref="GD7:GD28" si="105">IF(GC7="-","-",GC7*3)</f>
        <v>-</v>
      </c>
      <c r="GE7" s="713">
        <v>0</v>
      </c>
      <c r="GF7" s="714" t="str">
        <f t="shared" si="64"/>
        <v>-</v>
      </c>
      <c r="GG7" s="715" t="str">
        <f t="shared" si="98"/>
        <v>-</v>
      </c>
      <c r="GH7" s="457"/>
      <c r="GJ7" s="457"/>
      <c r="GK7" s="530" t="s">
        <v>31</v>
      </c>
      <c r="GL7" s="716">
        <v>0</v>
      </c>
      <c r="GM7" s="716">
        <v>0</v>
      </c>
      <c r="GN7" s="717">
        <v>1.2</v>
      </c>
      <c r="GO7" s="718">
        <f t="shared" si="99"/>
        <v>0</v>
      </c>
      <c r="GP7" s="718">
        <f t="shared" si="100"/>
        <v>0</v>
      </c>
      <c r="GQ7" s="719">
        <v>0</v>
      </c>
      <c r="GR7" s="719">
        <v>0</v>
      </c>
      <c r="GS7" s="492">
        <f t="shared" si="101"/>
        <v>0</v>
      </c>
      <c r="GT7" s="492">
        <f t="shared" si="101"/>
        <v>0</v>
      </c>
      <c r="GU7" s="720">
        <v>0</v>
      </c>
      <c r="GV7" s="720">
        <v>0</v>
      </c>
      <c r="GW7" s="494">
        <f t="shared" si="65"/>
        <v>0</v>
      </c>
      <c r="GX7" s="494">
        <f t="shared" si="65"/>
        <v>0</v>
      </c>
      <c r="GY7" s="717">
        <v>1.2</v>
      </c>
      <c r="GZ7" s="494">
        <f t="shared" si="102"/>
        <v>0</v>
      </c>
      <c r="HA7" s="494">
        <f t="shared" si="103"/>
        <v>0</v>
      </c>
      <c r="HB7" s="719">
        <v>0</v>
      </c>
      <c r="HC7" s="719">
        <v>0</v>
      </c>
      <c r="HD7" s="492">
        <f t="shared" si="104"/>
        <v>0</v>
      </c>
      <c r="HE7" s="492">
        <f t="shared" si="104"/>
        <v>0</v>
      </c>
      <c r="HF7" s="457"/>
    </row>
    <row r="8" spans="1:214" ht="21" customHeight="1" thickBot="1">
      <c r="A8" s="457"/>
      <c r="B8" s="948" t="s">
        <v>2</v>
      </c>
      <c r="C8" s="949"/>
      <c r="D8" s="949"/>
      <c r="E8" s="950"/>
      <c r="F8" s="502">
        <f>'19 QPR Variables '!H12</f>
        <v>0.08</v>
      </c>
      <c r="G8" s="948" t="s">
        <v>36</v>
      </c>
      <c r="H8" s="949"/>
      <c r="I8" s="949"/>
      <c r="J8" s="950"/>
      <c r="K8" s="730">
        <f>'19 QPR Variables '!H6</f>
        <v>6.6670000000000002E-3</v>
      </c>
      <c r="L8" s="736" t="s">
        <v>54</v>
      </c>
      <c r="M8" s="930"/>
      <c r="N8" s="738">
        <v>36</v>
      </c>
      <c r="O8" s="923"/>
      <c r="P8" s="929"/>
      <c r="Q8" s="1004"/>
      <c r="R8" s="501" t="s">
        <v>659</v>
      </c>
      <c r="S8" s="517">
        <v>300</v>
      </c>
      <c r="T8" s="517">
        <v>100</v>
      </c>
      <c r="U8" s="460"/>
      <c r="W8" s="457"/>
      <c r="X8" s="599" t="s">
        <v>54</v>
      </c>
      <c r="Y8" s="484">
        <v>0</v>
      </c>
      <c r="Z8" s="484">
        <v>0</v>
      </c>
      <c r="AA8" s="619">
        <v>0</v>
      </c>
      <c r="AB8" s="584" t="s">
        <v>54</v>
      </c>
      <c r="AC8" s="585" t="s">
        <v>31</v>
      </c>
      <c r="AD8" s="585" t="s">
        <v>31</v>
      </c>
      <c r="AE8" s="620">
        <v>0</v>
      </c>
      <c r="AF8" s="620">
        <v>0</v>
      </c>
      <c r="AG8" s="485" t="s">
        <v>31</v>
      </c>
      <c r="AH8" s="472"/>
      <c r="AJ8" s="459"/>
      <c r="AK8" s="486" t="str">
        <f t="shared" si="66"/>
        <v xml:space="preserve"> </v>
      </c>
      <c r="AL8" s="621">
        <f t="shared" si="1"/>
        <v>0</v>
      </c>
      <c r="AM8" s="622">
        <f t="shared" si="2"/>
        <v>0</v>
      </c>
      <c r="AN8" s="623">
        <f t="shared" si="3"/>
        <v>0</v>
      </c>
      <c r="AO8" s="621">
        <f t="shared" si="4"/>
        <v>0</v>
      </c>
      <c r="AP8" s="622">
        <f t="shared" si="5"/>
        <v>0</v>
      </c>
      <c r="AQ8" s="624">
        <f t="shared" si="6"/>
        <v>0</v>
      </c>
      <c r="AR8" s="621">
        <f t="shared" si="7"/>
        <v>0</v>
      </c>
      <c r="AS8" s="622">
        <f t="shared" si="8"/>
        <v>0</v>
      </c>
      <c r="AT8" s="624">
        <f t="shared" si="9"/>
        <v>0</v>
      </c>
      <c r="AU8" s="625">
        <f t="shared" si="10"/>
        <v>0</v>
      </c>
      <c r="AV8" s="622">
        <f t="shared" si="11"/>
        <v>0</v>
      </c>
      <c r="AW8" s="624">
        <f t="shared" si="12"/>
        <v>0</v>
      </c>
      <c r="AX8" s="461"/>
      <c r="AZ8" s="460"/>
      <c r="BA8" s="586" t="str">
        <f t="shared" si="67"/>
        <v xml:space="preserve"> </v>
      </c>
      <c r="BB8" s="626">
        <v>0</v>
      </c>
      <c r="BC8" s="591">
        <f t="shared" si="13"/>
        <v>0</v>
      </c>
      <c r="BD8" s="588">
        <f t="shared" si="14"/>
        <v>0</v>
      </c>
      <c r="BE8" s="588">
        <f t="shared" si="15"/>
        <v>0</v>
      </c>
      <c r="BF8" s="589">
        <f t="shared" si="16"/>
        <v>0</v>
      </c>
      <c r="BG8" s="589">
        <f t="shared" si="17"/>
        <v>0</v>
      </c>
      <c r="BH8" s="590">
        <v>0</v>
      </c>
      <c r="BI8" s="591">
        <f t="shared" si="68"/>
        <v>0</v>
      </c>
      <c r="BJ8" s="627">
        <f t="shared" si="18"/>
        <v>0</v>
      </c>
      <c r="BK8" s="627">
        <f t="shared" si="19"/>
        <v>0</v>
      </c>
      <c r="BL8" s="627">
        <f t="shared" si="69"/>
        <v>0</v>
      </c>
      <c r="BM8" s="461" t="s">
        <v>31</v>
      </c>
      <c r="BO8" s="460"/>
      <c r="BP8" s="586" t="str">
        <f t="shared" si="70"/>
        <v xml:space="preserve"> </v>
      </c>
      <c r="BQ8" s="491">
        <v>0</v>
      </c>
      <c r="BR8" s="591">
        <f t="shared" si="20"/>
        <v>0</v>
      </c>
      <c r="BS8" s="588">
        <f t="shared" si="21"/>
        <v>0</v>
      </c>
      <c r="BT8" s="588">
        <f t="shared" si="22"/>
        <v>0</v>
      </c>
      <c r="BU8" s="589">
        <f t="shared" si="23"/>
        <v>0</v>
      </c>
      <c r="BV8" s="589">
        <f t="shared" si="24"/>
        <v>0</v>
      </c>
      <c r="BW8" s="590">
        <v>0</v>
      </c>
      <c r="BX8" s="592">
        <f t="shared" si="71"/>
        <v>0</v>
      </c>
      <c r="BY8" s="592">
        <f t="shared" si="72"/>
        <v>0</v>
      </c>
      <c r="BZ8" s="591">
        <f t="shared" si="73"/>
        <v>0</v>
      </c>
      <c r="CA8" s="591">
        <f t="shared" si="74"/>
        <v>0</v>
      </c>
      <c r="CB8" s="592">
        <f t="shared" si="75"/>
        <v>0</v>
      </c>
      <c r="CC8" s="591">
        <f t="shared" si="76"/>
        <v>0</v>
      </c>
      <c r="CD8" s="591">
        <f t="shared" si="76"/>
        <v>0</v>
      </c>
      <c r="CE8" s="591">
        <f t="shared" si="77"/>
        <v>0</v>
      </c>
      <c r="CF8" s="631">
        <f t="shared" si="25"/>
        <v>0</v>
      </c>
      <c r="CG8" s="631">
        <f t="shared" si="26"/>
        <v>0</v>
      </c>
      <c r="CH8" s="591">
        <f t="shared" si="78"/>
        <v>0</v>
      </c>
      <c r="CI8" s="461" t="s">
        <v>31</v>
      </c>
      <c r="CK8" s="514"/>
      <c r="CL8" s="999" t="s">
        <v>40</v>
      </c>
      <c r="CM8" s="523" t="s">
        <v>661</v>
      </c>
      <c r="CN8" s="593" t="s">
        <v>31</v>
      </c>
      <c r="CO8" s="634" t="s">
        <v>54</v>
      </c>
      <c r="CP8" s="634" t="s">
        <v>54</v>
      </c>
      <c r="CQ8" s="636"/>
      <c r="CR8" s="996"/>
      <c r="CS8" s="996"/>
      <c r="CT8" s="996"/>
      <c r="CU8" s="515"/>
      <c r="CW8" s="457"/>
      <c r="CX8" s="742" t="str">
        <f t="shared" si="79"/>
        <v xml:space="preserve"> </v>
      </c>
      <c r="CY8" s="483">
        <f t="shared" si="27"/>
        <v>0</v>
      </c>
      <c r="CZ8" s="483">
        <f t="shared" si="28"/>
        <v>0</v>
      </c>
      <c r="DA8" s="534">
        <f t="shared" si="29"/>
        <v>0</v>
      </c>
      <c r="DB8" s="597" t="str">
        <f t="shared" si="30"/>
        <v xml:space="preserve"> </v>
      </c>
      <c r="DC8" s="534" t="str">
        <f t="shared" si="0"/>
        <v>-</v>
      </c>
      <c r="DD8" s="518">
        <v>0</v>
      </c>
      <c r="DE8" s="518">
        <v>0</v>
      </c>
      <c r="DF8" s="518">
        <v>0</v>
      </c>
      <c r="DG8" s="598">
        <v>0</v>
      </c>
      <c r="DH8" s="598">
        <v>0</v>
      </c>
      <c r="DI8" s="519">
        <f t="shared" si="31"/>
        <v>0</v>
      </c>
      <c r="DJ8" s="519">
        <f t="shared" si="32"/>
        <v>0</v>
      </c>
      <c r="DK8" s="529" t="s">
        <v>31</v>
      </c>
      <c r="DL8" s="472"/>
      <c r="DN8" s="459"/>
      <c r="DO8" s="486" t="str">
        <f t="shared" si="80"/>
        <v xml:space="preserve"> </v>
      </c>
      <c r="DP8" s="487">
        <f t="shared" si="33"/>
        <v>0</v>
      </c>
      <c r="DQ8" s="488">
        <f t="shared" si="34"/>
        <v>0</v>
      </c>
      <c r="DR8" s="489">
        <f t="shared" si="81"/>
        <v>0</v>
      </c>
      <c r="DS8" s="487">
        <f t="shared" si="35"/>
        <v>0</v>
      </c>
      <c r="DT8" s="488">
        <f t="shared" si="36"/>
        <v>0</v>
      </c>
      <c r="DU8" s="490">
        <f t="shared" si="82"/>
        <v>0</v>
      </c>
      <c r="DV8" s="487">
        <f t="shared" si="37"/>
        <v>0</v>
      </c>
      <c r="DW8" s="488">
        <f t="shared" si="38"/>
        <v>0</v>
      </c>
      <c r="DX8" s="490">
        <f t="shared" si="83"/>
        <v>0</v>
      </c>
      <c r="DY8" s="463">
        <f t="shared" si="39"/>
        <v>0</v>
      </c>
      <c r="DZ8" s="488">
        <f t="shared" si="40"/>
        <v>0</v>
      </c>
      <c r="EA8" s="490">
        <f t="shared" si="84"/>
        <v>0</v>
      </c>
      <c r="EB8" s="461"/>
      <c r="ED8" s="460"/>
      <c r="EE8" s="521" t="str">
        <f t="shared" si="85"/>
        <v xml:space="preserve"> </v>
      </c>
      <c r="EF8" s="491">
        <v>0</v>
      </c>
      <c r="EG8" s="492">
        <f t="shared" si="41"/>
        <v>0</v>
      </c>
      <c r="EH8" s="493">
        <f t="shared" si="42"/>
        <v>0</v>
      </c>
      <c r="EI8" s="493">
        <f t="shared" si="43"/>
        <v>0</v>
      </c>
      <c r="EJ8" s="494">
        <f t="shared" si="44"/>
        <v>0</v>
      </c>
      <c r="EK8" s="494">
        <f t="shared" si="45"/>
        <v>0</v>
      </c>
      <c r="EL8" s="495">
        <v>0</v>
      </c>
      <c r="EM8" s="627">
        <f t="shared" si="86"/>
        <v>0</v>
      </c>
      <c r="EN8" s="497">
        <f t="shared" si="46"/>
        <v>0</v>
      </c>
      <c r="EO8" s="497">
        <f t="shared" si="47"/>
        <v>0</v>
      </c>
      <c r="EP8" s="522">
        <f t="shared" si="87"/>
        <v>0</v>
      </c>
      <c r="EQ8" s="522">
        <f t="shared" si="88"/>
        <v>0</v>
      </c>
      <c r="ER8" s="498">
        <f t="shared" si="89"/>
        <v>0</v>
      </c>
      <c r="ES8" s="461"/>
      <c r="EU8" s="461"/>
      <c r="EV8" s="530" t="str">
        <f t="shared" si="48"/>
        <v xml:space="preserve"> </v>
      </c>
      <c r="EW8" s="491">
        <v>0</v>
      </c>
      <c r="EX8" s="496">
        <f t="shared" si="49"/>
        <v>0</v>
      </c>
      <c r="EY8" s="493">
        <f t="shared" si="50"/>
        <v>0</v>
      </c>
      <c r="EZ8" s="493">
        <f t="shared" si="51"/>
        <v>0</v>
      </c>
      <c r="FA8" s="494">
        <f t="shared" si="52"/>
        <v>0</v>
      </c>
      <c r="FB8" s="494">
        <f t="shared" si="53"/>
        <v>0</v>
      </c>
      <c r="FC8" s="492">
        <f t="shared" si="90"/>
        <v>0</v>
      </c>
      <c r="FD8" s="492">
        <f t="shared" si="91"/>
        <v>0</v>
      </c>
      <c r="FE8" s="492">
        <f t="shared" si="92"/>
        <v>0</v>
      </c>
      <c r="FF8" s="495">
        <v>0</v>
      </c>
      <c r="FG8" s="499">
        <f t="shared" si="54"/>
        <v>0</v>
      </c>
      <c r="FH8" s="499">
        <f t="shared" si="93"/>
        <v>0</v>
      </c>
      <c r="FI8" s="499">
        <f t="shared" si="94"/>
        <v>0</v>
      </c>
      <c r="FJ8" s="499">
        <f t="shared" si="95"/>
        <v>0</v>
      </c>
      <c r="FK8" s="496">
        <f t="shared" si="55"/>
        <v>0</v>
      </c>
      <c r="FL8" s="496">
        <f t="shared" si="56"/>
        <v>0</v>
      </c>
      <c r="FM8" s="500">
        <f t="shared" si="57"/>
        <v>0</v>
      </c>
      <c r="FN8" s="496">
        <f t="shared" si="58"/>
        <v>0</v>
      </c>
      <c r="FO8" s="496">
        <f t="shared" si="59"/>
        <v>0</v>
      </c>
      <c r="FP8" s="496">
        <f t="shared" si="60"/>
        <v>0</v>
      </c>
      <c r="FQ8" s="496">
        <f t="shared" si="61"/>
        <v>0</v>
      </c>
      <c r="FR8" s="496">
        <f t="shared" si="62"/>
        <v>0</v>
      </c>
      <c r="FS8" s="496">
        <f t="shared" si="63"/>
        <v>0</v>
      </c>
      <c r="FT8" s="461" t="s">
        <v>31</v>
      </c>
      <c r="FV8" s="457"/>
      <c r="FW8" s="709"/>
      <c r="FX8" s="709"/>
      <c r="FY8" s="710" t="s">
        <v>54</v>
      </c>
      <c r="FZ8" s="711">
        <v>0</v>
      </c>
      <c r="GA8" s="710" t="s">
        <v>54</v>
      </c>
      <c r="GB8" s="712" t="str">
        <f t="shared" si="96"/>
        <v>-</v>
      </c>
      <c r="GC8" s="499" t="str">
        <f t="shared" si="97"/>
        <v>-</v>
      </c>
      <c r="GD8" s="499" t="str">
        <f t="shared" si="105"/>
        <v>-</v>
      </c>
      <c r="GE8" s="713">
        <v>0</v>
      </c>
      <c r="GF8" s="714" t="str">
        <f t="shared" si="64"/>
        <v>-</v>
      </c>
      <c r="GG8" s="715" t="str">
        <f t="shared" si="98"/>
        <v>-</v>
      </c>
      <c r="GH8" s="457"/>
      <c r="GJ8" s="457"/>
      <c r="GK8" s="530" t="s">
        <v>31</v>
      </c>
      <c r="GL8" s="716">
        <v>0</v>
      </c>
      <c r="GM8" s="716">
        <v>0</v>
      </c>
      <c r="GN8" s="717">
        <v>1.2</v>
      </c>
      <c r="GO8" s="718">
        <f t="shared" si="99"/>
        <v>0</v>
      </c>
      <c r="GP8" s="718">
        <f t="shared" si="100"/>
        <v>0</v>
      </c>
      <c r="GQ8" s="719">
        <v>0</v>
      </c>
      <c r="GR8" s="719">
        <v>0</v>
      </c>
      <c r="GS8" s="492">
        <f t="shared" si="101"/>
        <v>0</v>
      </c>
      <c r="GT8" s="492">
        <f t="shared" si="101"/>
        <v>0</v>
      </c>
      <c r="GU8" s="720">
        <v>0</v>
      </c>
      <c r="GV8" s="720">
        <v>0</v>
      </c>
      <c r="GW8" s="494">
        <f t="shared" si="65"/>
        <v>0</v>
      </c>
      <c r="GX8" s="494">
        <f t="shared" si="65"/>
        <v>0</v>
      </c>
      <c r="GY8" s="717">
        <v>1.2</v>
      </c>
      <c r="GZ8" s="494">
        <f t="shared" si="102"/>
        <v>0</v>
      </c>
      <c r="HA8" s="494">
        <f t="shared" si="103"/>
        <v>0</v>
      </c>
      <c r="HB8" s="719">
        <v>0</v>
      </c>
      <c r="HC8" s="719">
        <v>0</v>
      </c>
      <c r="HD8" s="492">
        <f t="shared" si="104"/>
        <v>0</v>
      </c>
      <c r="HE8" s="492">
        <f t="shared" si="104"/>
        <v>0</v>
      </c>
      <c r="HF8" s="457"/>
    </row>
    <row r="9" spans="1:214" ht="23.25" customHeight="1">
      <c r="A9" s="457"/>
      <c r="B9" s="951" t="s">
        <v>589</v>
      </c>
      <c r="C9" s="951"/>
      <c r="D9" s="951"/>
      <c r="E9" s="951"/>
      <c r="F9" s="951"/>
      <c r="G9" s="951"/>
      <c r="H9" s="951"/>
      <c r="I9" s="951"/>
      <c r="J9" s="503">
        <f>'19 QPR Variables '!G14</f>
        <v>100</v>
      </c>
      <c r="K9" s="731" t="s">
        <v>52</v>
      </c>
      <c r="L9" s="931"/>
      <c r="M9" s="923"/>
      <c r="N9" s="738">
        <v>48</v>
      </c>
      <c r="O9" s="923"/>
      <c r="P9" s="738">
        <v>0</v>
      </c>
      <c r="Q9" s="1018" t="s">
        <v>660</v>
      </c>
      <c r="R9" s="505" t="s">
        <v>661</v>
      </c>
      <c r="S9" s="523">
        <v>2400</v>
      </c>
      <c r="T9" s="523" t="s">
        <v>54</v>
      </c>
      <c r="U9" s="460"/>
      <c r="W9" s="457"/>
      <c r="X9" s="599" t="s">
        <v>54</v>
      </c>
      <c r="Y9" s="484">
        <v>0</v>
      </c>
      <c r="Z9" s="484">
        <v>0</v>
      </c>
      <c r="AA9" s="619">
        <v>0</v>
      </c>
      <c r="AB9" s="584" t="s">
        <v>54</v>
      </c>
      <c r="AC9" s="585" t="s">
        <v>31</v>
      </c>
      <c r="AD9" s="585" t="s">
        <v>31</v>
      </c>
      <c r="AE9" s="620">
        <v>0</v>
      </c>
      <c r="AF9" s="620">
        <v>0</v>
      </c>
      <c r="AG9" s="485" t="s">
        <v>31</v>
      </c>
      <c r="AH9" s="472"/>
      <c r="AJ9" s="459"/>
      <c r="AK9" s="486" t="str">
        <f t="shared" si="66"/>
        <v xml:space="preserve"> </v>
      </c>
      <c r="AL9" s="621">
        <f t="shared" si="1"/>
        <v>0</v>
      </c>
      <c r="AM9" s="622">
        <f t="shared" si="2"/>
        <v>0</v>
      </c>
      <c r="AN9" s="623">
        <f t="shared" si="3"/>
        <v>0</v>
      </c>
      <c r="AO9" s="621">
        <f t="shared" si="4"/>
        <v>0</v>
      </c>
      <c r="AP9" s="622">
        <f t="shared" si="5"/>
        <v>0</v>
      </c>
      <c r="AQ9" s="624">
        <f t="shared" si="6"/>
        <v>0</v>
      </c>
      <c r="AR9" s="621">
        <f t="shared" si="7"/>
        <v>0</v>
      </c>
      <c r="AS9" s="622">
        <f t="shared" si="8"/>
        <v>0</v>
      </c>
      <c r="AT9" s="624">
        <f t="shared" si="9"/>
        <v>0</v>
      </c>
      <c r="AU9" s="625">
        <f t="shared" si="10"/>
        <v>0</v>
      </c>
      <c r="AV9" s="622">
        <f t="shared" si="11"/>
        <v>0</v>
      </c>
      <c r="AW9" s="624">
        <f t="shared" si="12"/>
        <v>0</v>
      </c>
      <c r="AX9" s="461"/>
      <c r="AZ9" s="460"/>
      <c r="BA9" s="586" t="str">
        <f t="shared" si="67"/>
        <v xml:space="preserve"> </v>
      </c>
      <c r="BB9" s="626">
        <v>0</v>
      </c>
      <c r="BC9" s="591">
        <f t="shared" si="13"/>
        <v>0</v>
      </c>
      <c r="BD9" s="588">
        <f t="shared" si="14"/>
        <v>0</v>
      </c>
      <c r="BE9" s="588">
        <f t="shared" si="15"/>
        <v>0</v>
      </c>
      <c r="BF9" s="589">
        <f t="shared" si="16"/>
        <v>0</v>
      </c>
      <c r="BG9" s="589">
        <f t="shared" si="17"/>
        <v>0</v>
      </c>
      <c r="BH9" s="590">
        <v>0</v>
      </c>
      <c r="BI9" s="591">
        <f t="shared" si="68"/>
        <v>0</v>
      </c>
      <c r="BJ9" s="627">
        <f t="shared" si="18"/>
        <v>0</v>
      </c>
      <c r="BK9" s="627">
        <f t="shared" si="19"/>
        <v>0</v>
      </c>
      <c r="BL9" s="627">
        <f t="shared" si="69"/>
        <v>0</v>
      </c>
      <c r="BM9" s="461" t="s">
        <v>31</v>
      </c>
      <c r="BO9" s="460"/>
      <c r="BP9" s="586" t="str">
        <f t="shared" si="70"/>
        <v xml:space="preserve"> </v>
      </c>
      <c r="BQ9" s="491">
        <v>0</v>
      </c>
      <c r="BR9" s="591">
        <f t="shared" si="20"/>
        <v>0</v>
      </c>
      <c r="BS9" s="588">
        <f t="shared" si="21"/>
        <v>0</v>
      </c>
      <c r="BT9" s="588">
        <f t="shared" si="22"/>
        <v>0</v>
      </c>
      <c r="BU9" s="589">
        <f t="shared" si="23"/>
        <v>0</v>
      </c>
      <c r="BV9" s="589">
        <f t="shared" si="24"/>
        <v>0</v>
      </c>
      <c r="BW9" s="590">
        <v>0</v>
      </c>
      <c r="BX9" s="592">
        <f t="shared" si="71"/>
        <v>0</v>
      </c>
      <c r="BY9" s="592">
        <f t="shared" si="72"/>
        <v>0</v>
      </c>
      <c r="BZ9" s="591">
        <f t="shared" si="73"/>
        <v>0</v>
      </c>
      <c r="CA9" s="591">
        <f t="shared" si="74"/>
        <v>0</v>
      </c>
      <c r="CB9" s="592">
        <f t="shared" si="75"/>
        <v>0</v>
      </c>
      <c r="CC9" s="591">
        <f t="shared" si="76"/>
        <v>0</v>
      </c>
      <c r="CD9" s="591">
        <f t="shared" si="76"/>
        <v>0</v>
      </c>
      <c r="CE9" s="591">
        <f t="shared" si="77"/>
        <v>0</v>
      </c>
      <c r="CF9" s="631">
        <f t="shared" si="25"/>
        <v>0</v>
      </c>
      <c r="CG9" s="631">
        <f t="shared" si="26"/>
        <v>0</v>
      </c>
      <c r="CH9" s="591">
        <f t="shared" si="78"/>
        <v>0</v>
      </c>
      <c r="CI9" s="461" t="s">
        <v>31</v>
      </c>
      <c r="CK9" s="514"/>
      <c r="CL9" s="1000"/>
      <c r="CM9" s="523" t="s">
        <v>662</v>
      </c>
      <c r="CN9" s="593" t="s">
        <v>31</v>
      </c>
      <c r="CO9" s="634" t="s">
        <v>54</v>
      </c>
      <c r="CP9" s="634" t="s">
        <v>54</v>
      </c>
      <c r="CQ9" s="634" t="s">
        <v>54</v>
      </c>
      <c r="CR9" s="996"/>
      <c r="CS9" s="996"/>
      <c r="CT9" s="996"/>
      <c r="CU9" s="515"/>
      <c r="CW9" s="457"/>
      <c r="CX9" s="742" t="str">
        <f t="shared" si="79"/>
        <v xml:space="preserve"> </v>
      </c>
      <c r="CY9" s="483">
        <f t="shared" si="27"/>
        <v>0</v>
      </c>
      <c r="CZ9" s="483">
        <f t="shared" si="28"/>
        <v>0</v>
      </c>
      <c r="DA9" s="534">
        <f t="shared" si="29"/>
        <v>0</v>
      </c>
      <c r="DB9" s="597" t="str">
        <f t="shared" si="30"/>
        <v xml:space="preserve"> </v>
      </c>
      <c r="DC9" s="534" t="str">
        <f t="shared" si="0"/>
        <v>-</v>
      </c>
      <c r="DD9" s="518">
        <v>0</v>
      </c>
      <c r="DE9" s="518">
        <v>0</v>
      </c>
      <c r="DF9" s="518">
        <v>0</v>
      </c>
      <c r="DG9" s="598">
        <v>0</v>
      </c>
      <c r="DH9" s="598">
        <v>0</v>
      </c>
      <c r="DI9" s="519">
        <f t="shared" si="31"/>
        <v>0</v>
      </c>
      <c r="DJ9" s="519">
        <f t="shared" si="32"/>
        <v>0</v>
      </c>
      <c r="DK9" s="529" t="s">
        <v>31</v>
      </c>
      <c r="DL9" s="472"/>
      <c r="DN9" s="459"/>
      <c r="DO9" s="486" t="str">
        <f t="shared" si="80"/>
        <v xml:space="preserve"> </v>
      </c>
      <c r="DP9" s="487">
        <f t="shared" si="33"/>
        <v>0</v>
      </c>
      <c r="DQ9" s="488">
        <f t="shared" si="34"/>
        <v>0</v>
      </c>
      <c r="DR9" s="489">
        <f t="shared" si="81"/>
        <v>0</v>
      </c>
      <c r="DS9" s="487">
        <f t="shared" si="35"/>
        <v>0</v>
      </c>
      <c r="DT9" s="488">
        <f t="shared" si="36"/>
        <v>0</v>
      </c>
      <c r="DU9" s="490">
        <f t="shared" si="82"/>
        <v>0</v>
      </c>
      <c r="DV9" s="487">
        <f t="shared" si="37"/>
        <v>0</v>
      </c>
      <c r="DW9" s="488">
        <f t="shared" si="38"/>
        <v>0</v>
      </c>
      <c r="DX9" s="490">
        <f t="shared" si="83"/>
        <v>0</v>
      </c>
      <c r="DY9" s="463">
        <f t="shared" si="39"/>
        <v>0</v>
      </c>
      <c r="DZ9" s="488">
        <f t="shared" si="40"/>
        <v>0</v>
      </c>
      <c r="EA9" s="490">
        <f t="shared" si="84"/>
        <v>0</v>
      </c>
      <c r="EB9" s="461"/>
      <c r="ED9" s="460"/>
      <c r="EE9" s="521" t="str">
        <f t="shared" si="85"/>
        <v xml:space="preserve"> </v>
      </c>
      <c r="EF9" s="491">
        <v>0</v>
      </c>
      <c r="EG9" s="492">
        <f t="shared" si="41"/>
        <v>0</v>
      </c>
      <c r="EH9" s="493">
        <f t="shared" si="42"/>
        <v>0</v>
      </c>
      <c r="EI9" s="493">
        <f t="shared" si="43"/>
        <v>0</v>
      </c>
      <c r="EJ9" s="494">
        <f t="shared" si="44"/>
        <v>0</v>
      </c>
      <c r="EK9" s="494">
        <f t="shared" si="45"/>
        <v>0</v>
      </c>
      <c r="EL9" s="495">
        <v>0</v>
      </c>
      <c r="EM9" s="627">
        <f t="shared" si="86"/>
        <v>0</v>
      </c>
      <c r="EN9" s="497">
        <f t="shared" si="46"/>
        <v>0</v>
      </c>
      <c r="EO9" s="497">
        <f t="shared" si="47"/>
        <v>0</v>
      </c>
      <c r="EP9" s="522">
        <f t="shared" si="87"/>
        <v>0</v>
      </c>
      <c r="EQ9" s="522">
        <f t="shared" si="88"/>
        <v>0</v>
      </c>
      <c r="ER9" s="498">
        <f t="shared" si="89"/>
        <v>0</v>
      </c>
      <c r="ES9" s="461"/>
      <c r="EU9" s="461"/>
      <c r="EV9" s="530" t="str">
        <f t="shared" si="48"/>
        <v xml:space="preserve"> </v>
      </c>
      <c r="EW9" s="491">
        <v>0</v>
      </c>
      <c r="EX9" s="496">
        <f t="shared" si="49"/>
        <v>0</v>
      </c>
      <c r="EY9" s="493">
        <f t="shared" si="50"/>
        <v>0</v>
      </c>
      <c r="EZ9" s="493">
        <f t="shared" si="51"/>
        <v>0</v>
      </c>
      <c r="FA9" s="494">
        <f t="shared" si="52"/>
        <v>0</v>
      </c>
      <c r="FB9" s="494">
        <f t="shared" si="53"/>
        <v>0</v>
      </c>
      <c r="FC9" s="492">
        <f t="shared" si="90"/>
        <v>0</v>
      </c>
      <c r="FD9" s="492">
        <f t="shared" si="91"/>
        <v>0</v>
      </c>
      <c r="FE9" s="492">
        <f t="shared" si="92"/>
        <v>0</v>
      </c>
      <c r="FF9" s="495">
        <v>0</v>
      </c>
      <c r="FG9" s="499">
        <f t="shared" si="54"/>
        <v>0</v>
      </c>
      <c r="FH9" s="499">
        <f t="shared" si="93"/>
        <v>0</v>
      </c>
      <c r="FI9" s="499">
        <f t="shared" si="94"/>
        <v>0</v>
      </c>
      <c r="FJ9" s="499">
        <f t="shared" si="95"/>
        <v>0</v>
      </c>
      <c r="FK9" s="496">
        <f t="shared" si="55"/>
        <v>0</v>
      </c>
      <c r="FL9" s="496">
        <f t="shared" si="56"/>
        <v>0</v>
      </c>
      <c r="FM9" s="500">
        <f t="shared" si="57"/>
        <v>0</v>
      </c>
      <c r="FN9" s="496">
        <f t="shared" si="58"/>
        <v>0</v>
      </c>
      <c r="FO9" s="496">
        <f t="shared" si="59"/>
        <v>0</v>
      </c>
      <c r="FP9" s="496">
        <f t="shared" si="60"/>
        <v>0</v>
      </c>
      <c r="FQ9" s="496">
        <f t="shared" si="61"/>
        <v>0</v>
      </c>
      <c r="FR9" s="496">
        <f t="shared" si="62"/>
        <v>0</v>
      </c>
      <c r="FS9" s="496">
        <f t="shared" si="63"/>
        <v>0</v>
      </c>
      <c r="FT9" s="461" t="s">
        <v>31</v>
      </c>
      <c r="FV9" s="457"/>
      <c r="FW9" s="709"/>
      <c r="FX9" s="709"/>
      <c r="FY9" s="710" t="s">
        <v>54</v>
      </c>
      <c r="FZ9" s="711">
        <v>0</v>
      </c>
      <c r="GA9" s="710" t="s">
        <v>54</v>
      </c>
      <c r="GB9" s="712" t="str">
        <f t="shared" si="96"/>
        <v>-</v>
      </c>
      <c r="GC9" s="499" t="str">
        <f t="shared" si="97"/>
        <v>-</v>
      </c>
      <c r="GD9" s="499" t="str">
        <f t="shared" si="105"/>
        <v>-</v>
      </c>
      <c r="GE9" s="713">
        <v>0</v>
      </c>
      <c r="GF9" s="714" t="str">
        <f t="shared" si="64"/>
        <v>-</v>
      </c>
      <c r="GG9" s="715" t="str">
        <f t="shared" si="98"/>
        <v>-</v>
      </c>
      <c r="GH9" s="457"/>
      <c r="GJ9" s="457"/>
      <c r="GK9" s="530" t="s">
        <v>31</v>
      </c>
      <c r="GL9" s="716">
        <v>0</v>
      </c>
      <c r="GM9" s="716">
        <v>0</v>
      </c>
      <c r="GN9" s="717">
        <v>1.2</v>
      </c>
      <c r="GO9" s="718">
        <f t="shared" si="99"/>
        <v>0</v>
      </c>
      <c r="GP9" s="718">
        <f t="shared" si="100"/>
        <v>0</v>
      </c>
      <c r="GQ9" s="719">
        <v>0</v>
      </c>
      <c r="GR9" s="719">
        <v>0</v>
      </c>
      <c r="GS9" s="492">
        <f t="shared" si="101"/>
        <v>0</v>
      </c>
      <c r="GT9" s="492">
        <f t="shared" si="101"/>
        <v>0</v>
      </c>
      <c r="GU9" s="720">
        <v>0</v>
      </c>
      <c r="GV9" s="720">
        <v>0</v>
      </c>
      <c r="GW9" s="494">
        <f t="shared" si="65"/>
        <v>0</v>
      </c>
      <c r="GX9" s="494">
        <f t="shared" si="65"/>
        <v>0</v>
      </c>
      <c r="GY9" s="717">
        <v>1.2</v>
      </c>
      <c r="GZ9" s="494">
        <f t="shared" si="102"/>
        <v>0</v>
      </c>
      <c r="HA9" s="494">
        <f t="shared" si="103"/>
        <v>0</v>
      </c>
      <c r="HB9" s="719">
        <v>0</v>
      </c>
      <c r="HC9" s="719">
        <v>0</v>
      </c>
      <c r="HD9" s="492">
        <f t="shared" si="104"/>
        <v>0</v>
      </c>
      <c r="HE9" s="492">
        <f t="shared" si="104"/>
        <v>0</v>
      </c>
      <c r="HF9" s="457"/>
    </row>
    <row r="10" spans="1:214" ht="21" customHeight="1">
      <c r="A10" s="457"/>
      <c r="B10" s="924" t="s">
        <v>590</v>
      </c>
      <c r="C10" s="924"/>
      <c r="D10" s="924"/>
      <c r="E10" s="924"/>
      <c r="F10" s="924"/>
      <c r="G10" s="924"/>
      <c r="H10" s="924"/>
      <c r="I10" s="924"/>
      <c r="J10" s="506">
        <f>'19 QPR Variables '!G34</f>
        <v>0.1</v>
      </c>
      <c r="K10" s="731" t="s">
        <v>35</v>
      </c>
      <c r="L10" s="931"/>
      <c r="M10" s="923"/>
      <c r="N10" s="738">
        <v>60</v>
      </c>
      <c r="O10" s="923"/>
      <c r="P10" s="738">
        <v>1</v>
      </c>
      <c r="Q10" s="1019"/>
      <c r="R10" s="505" t="s">
        <v>662</v>
      </c>
      <c r="S10" s="523">
        <v>1800</v>
      </c>
      <c r="T10" s="523">
        <v>600</v>
      </c>
      <c r="U10" s="460"/>
      <c r="W10" s="457"/>
      <c r="X10" s="599" t="s">
        <v>54</v>
      </c>
      <c r="Y10" s="484">
        <v>0</v>
      </c>
      <c r="Z10" s="484">
        <v>0</v>
      </c>
      <c r="AA10" s="619">
        <v>0</v>
      </c>
      <c r="AB10" s="584" t="s">
        <v>54</v>
      </c>
      <c r="AC10" s="585" t="s">
        <v>31</v>
      </c>
      <c r="AD10" s="585" t="s">
        <v>31</v>
      </c>
      <c r="AE10" s="620">
        <v>0</v>
      </c>
      <c r="AF10" s="620">
        <v>0</v>
      </c>
      <c r="AG10" s="485" t="s">
        <v>31</v>
      </c>
      <c r="AH10" s="472"/>
      <c r="AJ10" s="459"/>
      <c r="AK10" s="486" t="str">
        <f t="shared" si="66"/>
        <v xml:space="preserve"> </v>
      </c>
      <c r="AL10" s="621">
        <f t="shared" si="1"/>
        <v>0</v>
      </c>
      <c r="AM10" s="622">
        <f t="shared" si="2"/>
        <v>0</v>
      </c>
      <c r="AN10" s="623">
        <f t="shared" si="3"/>
        <v>0</v>
      </c>
      <c r="AO10" s="621">
        <f t="shared" si="4"/>
        <v>0</v>
      </c>
      <c r="AP10" s="622">
        <f t="shared" si="5"/>
        <v>0</v>
      </c>
      <c r="AQ10" s="624">
        <f t="shared" si="6"/>
        <v>0</v>
      </c>
      <c r="AR10" s="621">
        <f t="shared" si="7"/>
        <v>0</v>
      </c>
      <c r="AS10" s="622">
        <f t="shared" si="8"/>
        <v>0</v>
      </c>
      <c r="AT10" s="624">
        <f t="shared" si="9"/>
        <v>0</v>
      </c>
      <c r="AU10" s="625">
        <f t="shared" si="10"/>
        <v>0</v>
      </c>
      <c r="AV10" s="622">
        <f t="shared" si="11"/>
        <v>0</v>
      </c>
      <c r="AW10" s="624">
        <f t="shared" si="12"/>
        <v>0</v>
      </c>
      <c r="AX10" s="461"/>
      <c r="AZ10" s="460"/>
      <c r="BA10" s="586" t="str">
        <f t="shared" si="67"/>
        <v xml:space="preserve"> </v>
      </c>
      <c r="BB10" s="626">
        <v>0</v>
      </c>
      <c r="BC10" s="591">
        <f t="shared" si="13"/>
        <v>0</v>
      </c>
      <c r="BD10" s="588">
        <f t="shared" si="14"/>
        <v>0</v>
      </c>
      <c r="BE10" s="588">
        <f t="shared" si="15"/>
        <v>0</v>
      </c>
      <c r="BF10" s="589">
        <f t="shared" si="16"/>
        <v>0</v>
      </c>
      <c r="BG10" s="589">
        <f t="shared" si="17"/>
        <v>0</v>
      </c>
      <c r="BH10" s="590">
        <v>0</v>
      </c>
      <c r="BI10" s="591">
        <f t="shared" si="68"/>
        <v>0</v>
      </c>
      <c r="BJ10" s="627">
        <f t="shared" si="18"/>
        <v>0</v>
      </c>
      <c r="BK10" s="627">
        <f t="shared" si="19"/>
        <v>0</v>
      </c>
      <c r="BL10" s="627">
        <f t="shared" si="69"/>
        <v>0</v>
      </c>
      <c r="BM10" s="461" t="s">
        <v>31</v>
      </c>
      <c r="BO10" s="460"/>
      <c r="BP10" s="586" t="str">
        <f t="shared" si="70"/>
        <v xml:space="preserve"> </v>
      </c>
      <c r="BQ10" s="491">
        <v>0</v>
      </c>
      <c r="BR10" s="591">
        <f t="shared" si="20"/>
        <v>0</v>
      </c>
      <c r="BS10" s="588">
        <f t="shared" si="21"/>
        <v>0</v>
      </c>
      <c r="BT10" s="588">
        <f t="shared" si="22"/>
        <v>0</v>
      </c>
      <c r="BU10" s="589">
        <f t="shared" si="23"/>
        <v>0</v>
      </c>
      <c r="BV10" s="589">
        <f t="shared" si="24"/>
        <v>0</v>
      </c>
      <c r="BW10" s="590">
        <v>0</v>
      </c>
      <c r="BX10" s="592">
        <f t="shared" si="71"/>
        <v>0</v>
      </c>
      <c r="BY10" s="592">
        <f t="shared" si="72"/>
        <v>0</v>
      </c>
      <c r="BZ10" s="591">
        <f t="shared" si="73"/>
        <v>0</v>
      </c>
      <c r="CA10" s="591">
        <f t="shared" si="74"/>
        <v>0</v>
      </c>
      <c r="CB10" s="592">
        <f t="shared" si="75"/>
        <v>0</v>
      </c>
      <c r="CC10" s="591">
        <f t="shared" si="76"/>
        <v>0</v>
      </c>
      <c r="CD10" s="591">
        <f t="shared" si="76"/>
        <v>0</v>
      </c>
      <c r="CE10" s="591">
        <f t="shared" si="77"/>
        <v>0</v>
      </c>
      <c r="CF10" s="631">
        <f t="shared" si="25"/>
        <v>0</v>
      </c>
      <c r="CG10" s="631">
        <f t="shared" si="26"/>
        <v>0</v>
      </c>
      <c r="CH10" s="591">
        <f t="shared" si="78"/>
        <v>0</v>
      </c>
      <c r="CI10" s="461" t="s">
        <v>31</v>
      </c>
      <c r="CK10" s="514"/>
      <c r="CL10" s="1000"/>
      <c r="CM10" s="523" t="s">
        <v>664</v>
      </c>
      <c r="CN10" s="593" t="s">
        <v>31</v>
      </c>
      <c r="CO10" s="634" t="s">
        <v>54</v>
      </c>
      <c r="CP10" s="634" t="s">
        <v>54</v>
      </c>
      <c r="CQ10" s="634" t="s">
        <v>54</v>
      </c>
      <c r="CR10" s="996"/>
      <c r="CS10" s="996"/>
      <c r="CT10" s="996"/>
      <c r="CU10" s="515"/>
      <c r="CW10" s="457"/>
      <c r="CX10" s="742" t="str">
        <f t="shared" si="79"/>
        <v xml:space="preserve"> </v>
      </c>
      <c r="CY10" s="483">
        <f t="shared" si="27"/>
        <v>0</v>
      </c>
      <c r="CZ10" s="483">
        <f t="shared" si="28"/>
        <v>0</v>
      </c>
      <c r="DA10" s="534">
        <f t="shared" si="29"/>
        <v>0</v>
      </c>
      <c r="DB10" s="597" t="str">
        <f t="shared" si="30"/>
        <v xml:space="preserve"> </v>
      </c>
      <c r="DC10" s="534" t="str">
        <f t="shared" si="0"/>
        <v>-</v>
      </c>
      <c r="DD10" s="518">
        <v>0</v>
      </c>
      <c r="DE10" s="518">
        <v>0</v>
      </c>
      <c r="DF10" s="518">
        <v>0</v>
      </c>
      <c r="DG10" s="598">
        <v>0</v>
      </c>
      <c r="DH10" s="598">
        <v>0</v>
      </c>
      <c r="DI10" s="519">
        <f t="shared" si="31"/>
        <v>0</v>
      </c>
      <c r="DJ10" s="519">
        <f t="shared" si="32"/>
        <v>0</v>
      </c>
      <c r="DK10" s="529" t="s">
        <v>31</v>
      </c>
      <c r="DL10" s="472"/>
      <c r="DN10" s="459"/>
      <c r="DO10" s="486" t="str">
        <f t="shared" si="80"/>
        <v xml:space="preserve"> </v>
      </c>
      <c r="DP10" s="487">
        <f t="shared" si="33"/>
        <v>0</v>
      </c>
      <c r="DQ10" s="488">
        <f t="shared" si="34"/>
        <v>0</v>
      </c>
      <c r="DR10" s="489">
        <f t="shared" si="81"/>
        <v>0</v>
      </c>
      <c r="DS10" s="487">
        <f t="shared" si="35"/>
        <v>0</v>
      </c>
      <c r="DT10" s="488">
        <f t="shared" si="36"/>
        <v>0</v>
      </c>
      <c r="DU10" s="490">
        <f t="shared" si="82"/>
        <v>0</v>
      </c>
      <c r="DV10" s="487">
        <f t="shared" si="37"/>
        <v>0</v>
      </c>
      <c r="DW10" s="488">
        <f t="shared" si="38"/>
        <v>0</v>
      </c>
      <c r="DX10" s="490">
        <f t="shared" si="83"/>
        <v>0</v>
      </c>
      <c r="DY10" s="463">
        <f t="shared" si="39"/>
        <v>0</v>
      </c>
      <c r="DZ10" s="488">
        <f t="shared" si="40"/>
        <v>0</v>
      </c>
      <c r="EA10" s="490">
        <f t="shared" si="84"/>
        <v>0</v>
      </c>
      <c r="EB10" s="461"/>
      <c r="ED10" s="460"/>
      <c r="EE10" s="521" t="str">
        <f t="shared" si="85"/>
        <v xml:space="preserve"> </v>
      </c>
      <c r="EF10" s="491">
        <v>0</v>
      </c>
      <c r="EG10" s="492">
        <f t="shared" si="41"/>
        <v>0</v>
      </c>
      <c r="EH10" s="493">
        <f t="shared" si="42"/>
        <v>0</v>
      </c>
      <c r="EI10" s="493">
        <f t="shared" si="43"/>
        <v>0</v>
      </c>
      <c r="EJ10" s="494">
        <f t="shared" si="44"/>
        <v>0</v>
      </c>
      <c r="EK10" s="494">
        <f t="shared" si="45"/>
        <v>0</v>
      </c>
      <c r="EL10" s="495">
        <v>0</v>
      </c>
      <c r="EM10" s="627">
        <f t="shared" si="86"/>
        <v>0</v>
      </c>
      <c r="EN10" s="497">
        <f t="shared" si="46"/>
        <v>0</v>
      </c>
      <c r="EO10" s="497">
        <f t="shared" si="47"/>
        <v>0</v>
      </c>
      <c r="EP10" s="522">
        <f t="shared" si="87"/>
        <v>0</v>
      </c>
      <c r="EQ10" s="522">
        <f t="shared" si="88"/>
        <v>0</v>
      </c>
      <c r="ER10" s="498">
        <f t="shared" si="89"/>
        <v>0</v>
      </c>
      <c r="ES10" s="461"/>
      <c r="EU10" s="461"/>
      <c r="EV10" s="530" t="str">
        <f t="shared" si="48"/>
        <v xml:space="preserve"> </v>
      </c>
      <c r="EW10" s="491">
        <v>0</v>
      </c>
      <c r="EX10" s="496">
        <f t="shared" si="49"/>
        <v>0</v>
      </c>
      <c r="EY10" s="493">
        <f t="shared" si="50"/>
        <v>0</v>
      </c>
      <c r="EZ10" s="493">
        <f t="shared" si="51"/>
        <v>0</v>
      </c>
      <c r="FA10" s="494">
        <f t="shared" si="52"/>
        <v>0</v>
      </c>
      <c r="FB10" s="494">
        <f t="shared" si="53"/>
        <v>0</v>
      </c>
      <c r="FC10" s="492">
        <f t="shared" si="90"/>
        <v>0</v>
      </c>
      <c r="FD10" s="492">
        <f t="shared" si="91"/>
        <v>0</v>
      </c>
      <c r="FE10" s="492">
        <f t="shared" si="92"/>
        <v>0</v>
      </c>
      <c r="FF10" s="495">
        <v>0</v>
      </c>
      <c r="FG10" s="499">
        <f t="shared" si="54"/>
        <v>0</v>
      </c>
      <c r="FH10" s="499">
        <f t="shared" si="93"/>
        <v>0</v>
      </c>
      <c r="FI10" s="499">
        <f t="shared" si="94"/>
        <v>0</v>
      </c>
      <c r="FJ10" s="499">
        <f t="shared" si="95"/>
        <v>0</v>
      </c>
      <c r="FK10" s="496">
        <f t="shared" si="55"/>
        <v>0</v>
      </c>
      <c r="FL10" s="496">
        <f t="shared" si="56"/>
        <v>0</v>
      </c>
      <c r="FM10" s="500">
        <f t="shared" si="57"/>
        <v>0</v>
      </c>
      <c r="FN10" s="496">
        <f t="shared" si="58"/>
        <v>0</v>
      </c>
      <c r="FO10" s="496">
        <f t="shared" si="59"/>
        <v>0</v>
      </c>
      <c r="FP10" s="496">
        <f t="shared" si="60"/>
        <v>0</v>
      </c>
      <c r="FQ10" s="496">
        <f t="shared" si="61"/>
        <v>0</v>
      </c>
      <c r="FR10" s="496">
        <f t="shared" si="62"/>
        <v>0</v>
      </c>
      <c r="FS10" s="496">
        <f t="shared" si="63"/>
        <v>0</v>
      </c>
      <c r="FT10" s="461" t="s">
        <v>31</v>
      </c>
      <c r="FV10" s="457"/>
      <c r="FW10" s="709"/>
      <c r="FX10" s="709"/>
      <c r="FY10" s="710" t="s">
        <v>54</v>
      </c>
      <c r="FZ10" s="711">
        <v>0</v>
      </c>
      <c r="GA10" s="710" t="s">
        <v>54</v>
      </c>
      <c r="GB10" s="712" t="str">
        <f t="shared" si="96"/>
        <v>-</v>
      </c>
      <c r="GC10" s="499" t="str">
        <f t="shared" si="97"/>
        <v>-</v>
      </c>
      <c r="GD10" s="499" t="str">
        <f t="shared" si="105"/>
        <v>-</v>
      </c>
      <c r="GE10" s="713">
        <v>0</v>
      </c>
      <c r="GF10" s="714" t="str">
        <f t="shared" si="64"/>
        <v>-</v>
      </c>
      <c r="GG10" s="715" t="str">
        <f t="shared" si="98"/>
        <v>-</v>
      </c>
      <c r="GH10" s="457"/>
      <c r="GJ10" s="457"/>
      <c r="GK10" s="530" t="s">
        <v>31</v>
      </c>
      <c r="GL10" s="716">
        <v>0</v>
      </c>
      <c r="GM10" s="716">
        <v>0</v>
      </c>
      <c r="GN10" s="717">
        <v>1.2</v>
      </c>
      <c r="GO10" s="718">
        <f t="shared" si="99"/>
        <v>0</v>
      </c>
      <c r="GP10" s="718">
        <f t="shared" si="100"/>
        <v>0</v>
      </c>
      <c r="GQ10" s="719">
        <v>0</v>
      </c>
      <c r="GR10" s="719">
        <v>0</v>
      </c>
      <c r="GS10" s="492">
        <f t="shared" si="101"/>
        <v>0</v>
      </c>
      <c r="GT10" s="492">
        <f t="shared" si="101"/>
        <v>0</v>
      </c>
      <c r="GU10" s="720">
        <v>0</v>
      </c>
      <c r="GV10" s="720">
        <v>0</v>
      </c>
      <c r="GW10" s="494">
        <f t="shared" si="65"/>
        <v>0</v>
      </c>
      <c r="GX10" s="494">
        <f t="shared" si="65"/>
        <v>0</v>
      </c>
      <c r="GY10" s="717">
        <v>1.2</v>
      </c>
      <c r="GZ10" s="494">
        <f t="shared" si="102"/>
        <v>0</v>
      </c>
      <c r="HA10" s="494">
        <f t="shared" si="103"/>
        <v>0</v>
      </c>
      <c r="HB10" s="719">
        <v>0</v>
      </c>
      <c r="HC10" s="719">
        <v>0</v>
      </c>
      <c r="HD10" s="492">
        <f t="shared" si="104"/>
        <v>0</v>
      </c>
      <c r="HE10" s="492">
        <f t="shared" si="104"/>
        <v>0</v>
      </c>
      <c r="HF10" s="457"/>
    </row>
    <row r="11" spans="1:214" ht="21" customHeight="1">
      <c r="A11" s="457"/>
      <c r="B11" s="925" t="s">
        <v>663</v>
      </c>
      <c r="C11" s="926"/>
      <c r="D11" s="926"/>
      <c r="E11" s="926"/>
      <c r="F11" s="926"/>
      <c r="G11" s="926"/>
      <c r="H11" s="927"/>
      <c r="I11" s="537">
        <v>24</v>
      </c>
      <c r="J11" s="504" t="s">
        <v>591</v>
      </c>
      <c r="K11" s="732">
        <v>0.15</v>
      </c>
      <c r="L11" s="931"/>
      <c r="M11" s="923"/>
      <c r="N11" s="739" t="s">
        <v>1104</v>
      </c>
      <c r="O11" s="923"/>
      <c r="P11" s="738">
        <v>2</v>
      </c>
      <c r="Q11" s="1019"/>
      <c r="R11" s="505" t="s">
        <v>664</v>
      </c>
      <c r="S11" s="523">
        <v>1800</v>
      </c>
      <c r="T11" s="523">
        <v>600</v>
      </c>
      <c r="U11" s="460"/>
      <c r="W11" s="457"/>
      <c r="X11" s="599" t="s">
        <v>54</v>
      </c>
      <c r="Y11" s="484">
        <v>0</v>
      </c>
      <c r="Z11" s="484">
        <v>0</v>
      </c>
      <c r="AA11" s="619">
        <v>0</v>
      </c>
      <c r="AB11" s="584" t="s">
        <v>54</v>
      </c>
      <c r="AC11" s="585" t="s">
        <v>31</v>
      </c>
      <c r="AD11" s="585" t="s">
        <v>31</v>
      </c>
      <c r="AE11" s="620">
        <v>0</v>
      </c>
      <c r="AF11" s="620">
        <v>0</v>
      </c>
      <c r="AG11" s="485" t="s">
        <v>31</v>
      </c>
      <c r="AH11" s="472"/>
      <c r="AJ11" s="459"/>
      <c r="AK11" s="486" t="str">
        <f t="shared" si="66"/>
        <v xml:space="preserve"> </v>
      </c>
      <c r="AL11" s="621">
        <f t="shared" si="1"/>
        <v>0</v>
      </c>
      <c r="AM11" s="622">
        <f t="shared" si="2"/>
        <v>0</v>
      </c>
      <c r="AN11" s="623">
        <f t="shared" si="3"/>
        <v>0</v>
      </c>
      <c r="AO11" s="621">
        <f t="shared" si="4"/>
        <v>0</v>
      </c>
      <c r="AP11" s="622">
        <f t="shared" si="5"/>
        <v>0</v>
      </c>
      <c r="AQ11" s="624">
        <f t="shared" si="6"/>
        <v>0</v>
      </c>
      <c r="AR11" s="621">
        <f t="shared" si="7"/>
        <v>0</v>
      </c>
      <c r="AS11" s="622">
        <f t="shared" si="8"/>
        <v>0</v>
      </c>
      <c r="AT11" s="624">
        <f t="shared" si="9"/>
        <v>0</v>
      </c>
      <c r="AU11" s="625">
        <f t="shared" si="10"/>
        <v>0</v>
      </c>
      <c r="AV11" s="622">
        <f t="shared" si="11"/>
        <v>0</v>
      </c>
      <c r="AW11" s="624">
        <f t="shared" si="12"/>
        <v>0</v>
      </c>
      <c r="AX11" s="461"/>
      <c r="AZ11" s="460"/>
      <c r="BA11" s="586" t="str">
        <f t="shared" si="67"/>
        <v xml:space="preserve"> </v>
      </c>
      <c r="BB11" s="626">
        <v>0</v>
      </c>
      <c r="BC11" s="591">
        <f t="shared" si="13"/>
        <v>0</v>
      </c>
      <c r="BD11" s="588">
        <f t="shared" si="14"/>
        <v>0</v>
      </c>
      <c r="BE11" s="588">
        <f t="shared" si="15"/>
        <v>0</v>
      </c>
      <c r="BF11" s="589">
        <f t="shared" si="16"/>
        <v>0</v>
      </c>
      <c r="BG11" s="589">
        <f t="shared" si="17"/>
        <v>0</v>
      </c>
      <c r="BH11" s="590">
        <v>0</v>
      </c>
      <c r="BI11" s="591">
        <f t="shared" si="68"/>
        <v>0</v>
      </c>
      <c r="BJ11" s="627">
        <f t="shared" si="18"/>
        <v>0</v>
      </c>
      <c r="BK11" s="627">
        <f t="shared" si="19"/>
        <v>0</v>
      </c>
      <c r="BL11" s="627">
        <f t="shared" si="69"/>
        <v>0</v>
      </c>
      <c r="BM11" s="461" t="s">
        <v>31</v>
      </c>
      <c r="BO11" s="460"/>
      <c r="BP11" s="586" t="str">
        <f t="shared" si="70"/>
        <v xml:space="preserve"> </v>
      </c>
      <c r="BQ11" s="491">
        <v>0</v>
      </c>
      <c r="BR11" s="591">
        <f t="shared" si="20"/>
        <v>0</v>
      </c>
      <c r="BS11" s="588">
        <f t="shared" si="21"/>
        <v>0</v>
      </c>
      <c r="BT11" s="588">
        <f t="shared" si="22"/>
        <v>0</v>
      </c>
      <c r="BU11" s="589">
        <f t="shared" si="23"/>
        <v>0</v>
      </c>
      <c r="BV11" s="589">
        <f t="shared" si="24"/>
        <v>0</v>
      </c>
      <c r="BW11" s="590">
        <v>0</v>
      </c>
      <c r="BX11" s="592">
        <f t="shared" si="71"/>
        <v>0</v>
      </c>
      <c r="BY11" s="592">
        <f t="shared" si="72"/>
        <v>0</v>
      </c>
      <c r="BZ11" s="591">
        <f t="shared" si="73"/>
        <v>0</v>
      </c>
      <c r="CA11" s="591">
        <f t="shared" si="74"/>
        <v>0</v>
      </c>
      <c r="CB11" s="592">
        <f t="shared" si="75"/>
        <v>0</v>
      </c>
      <c r="CC11" s="591">
        <f t="shared" si="76"/>
        <v>0</v>
      </c>
      <c r="CD11" s="591">
        <f t="shared" si="76"/>
        <v>0</v>
      </c>
      <c r="CE11" s="591">
        <f t="shared" si="77"/>
        <v>0</v>
      </c>
      <c r="CF11" s="631">
        <f t="shared" si="25"/>
        <v>0</v>
      </c>
      <c r="CG11" s="631">
        <f t="shared" si="26"/>
        <v>0</v>
      </c>
      <c r="CH11" s="591">
        <f t="shared" si="78"/>
        <v>0</v>
      </c>
      <c r="CI11" s="461" t="s">
        <v>31</v>
      </c>
      <c r="CK11" s="514"/>
      <c r="CL11" s="1001"/>
      <c r="CM11" s="523" t="s">
        <v>665</v>
      </c>
      <c r="CN11" s="593" t="s">
        <v>31</v>
      </c>
      <c r="CO11" s="634" t="s">
        <v>54</v>
      </c>
      <c r="CP11" s="634" t="s">
        <v>54</v>
      </c>
      <c r="CQ11" s="634" t="s">
        <v>54</v>
      </c>
      <c r="CR11" s="996"/>
      <c r="CS11" s="996"/>
      <c r="CT11" s="996"/>
      <c r="CU11" s="515"/>
      <c r="CW11" s="457"/>
      <c r="CX11" s="742" t="str">
        <f t="shared" si="79"/>
        <v xml:space="preserve"> </v>
      </c>
      <c r="CY11" s="483">
        <f t="shared" si="27"/>
        <v>0</v>
      </c>
      <c r="CZ11" s="483">
        <f t="shared" si="28"/>
        <v>0</v>
      </c>
      <c r="DA11" s="534">
        <f t="shared" si="29"/>
        <v>0</v>
      </c>
      <c r="DB11" s="597" t="str">
        <f t="shared" si="30"/>
        <v xml:space="preserve"> </v>
      </c>
      <c r="DC11" s="534" t="str">
        <f t="shared" si="0"/>
        <v>-</v>
      </c>
      <c r="DD11" s="518">
        <v>0</v>
      </c>
      <c r="DE11" s="518">
        <v>0</v>
      </c>
      <c r="DF11" s="518">
        <v>0</v>
      </c>
      <c r="DG11" s="598">
        <v>0</v>
      </c>
      <c r="DH11" s="598">
        <v>0</v>
      </c>
      <c r="DI11" s="519">
        <f t="shared" si="31"/>
        <v>0</v>
      </c>
      <c r="DJ11" s="519">
        <f t="shared" si="32"/>
        <v>0</v>
      </c>
      <c r="DK11" s="529" t="s">
        <v>31</v>
      </c>
      <c r="DL11" s="472"/>
      <c r="DN11" s="459"/>
      <c r="DO11" s="486" t="str">
        <f t="shared" si="80"/>
        <v xml:space="preserve"> </v>
      </c>
      <c r="DP11" s="487">
        <f t="shared" si="33"/>
        <v>0</v>
      </c>
      <c r="DQ11" s="488">
        <f t="shared" si="34"/>
        <v>0</v>
      </c>
      <c r="DR11" s="489">
        <f t="shared" si="81"/>
        <v>0</v>
      </c>
      <c r="DS11" s="487">
        <f t="shared" si="35"/>
        <v>0</v>
      </c>
      <c r="DT11" s="488">
        <f t="shared" si="36"/>
        <v>0</v>
      </c>
      <c r="DU11" s="490">
        <f t="shared" si="82"/>
        <v>0</v>
      </c>
      <c r="DV11" s="487">
        <f t="shared" si="37"/>
        <v>0</v>
      </c>
      <c r="DW11" s="488">
        <f t="shared" si="38"/>
        <v>0</v>
      </c>
      <c r="DX11" s="490">
        <f t="shared" si="83"/>
        <v>0</v>
      </c>
      <c r="DY11" s="463">
        <f t="shared" si="39"/>
        <v>0</v>
      </c>
      <c r="DZ11" s="488">
        <f t="shared" si="40"/>
        <v>0</v>
      </c>
      <c r="EA11" s="490">
        <f t="shared" si="84"/>
        <v>0</v>
      </c>
      <c r="EB11" s="461"/>
      <c r="ED11" s="460"/>
      <c r="EE11" s="521" t="str">
        <f t="shared" si="85"/>
        <v xml:space="preserve"> </v>
      </c>
      <c r="EF11" s="491">
        <v>0</v>
      </c>
      <c r="EG11" s="492">
        <f t="shared" si="41"/>
        <v>0</v>
      </c>
      <c r="EH11" s="493">
        <f t="shared" si="42"/>
        <v>0</v>
      </c>
      <c r="EI11" s="493">
        <f t="shared" si="43"/>
        <v>0</v>
      </c>
      <c r="EJ11" s="494">
        <f t="shared" si="44"/>
        <v>0</v>
      </c>
      <c r="EK11" s="494">
        <f t="shared" si="45"/>
        <v>0</v>
      </c>
      <c r="EL11" s="495">
        <v>0</v>
      </c>
      <c r="EM11" s="627">
        <f t="shared" si="86"/>
        <v>0</v>
      </c>
      <c r="EN11" s="497">
        <f t="shared" si="46"/>
        <v>0</v>
      </c>
      <c r="EO11" s="497">
        <f t="shared" si="47"/>
        <v>0</v>
      </c>
      <c r="EP11" s="522">
        <f t="shared" si="87"/>
        <v>0</v>
      </c>
      <c r="EQ11" s="522">
        <f t="shared" si="88"/>
        <v>0</v>
      </c>
      <c r="ER11" s="498">
        <f t="shared" si="89"/>
        <v>0</v>
      </c>
      <c r="ES11" s="461"/>
      <c r="EU11" s="461"/>
      <c r="EV11" s="530" t="str">
        <f t="shared" si="48"/>
        <v xml:space="preserve"> </v>
      </c>
      <c r="EW11" s="491">
        <v>0</v>
      </c>
      <c r="EX11" s="496">
        <f t="shared" si="49"/>
        <v>0</v>
      </c>
      <c r="EY11" s="493">
        <f t="shared" si="50"/>
        <v>0</v>
      </c>
      <c r="EZ11" s="493">
        <f t="shared" si="51"/>
        <v>0</v>
      </c>
      <c r="FA11" s="494">
        <f t="shared" si="52"/>
        <v>0</v>
      </c>
      <c r="FB11" s="494">
        <f t="shared" si="53"/>
        <v>0</v>
      </c>
      <c r="FC11" s="492">
        <f t="shared" si="90"/>
        <v>0</v>
      </c>
      <c r="FD11" s="492">
        <f t="shared" si="91"/>
        <v>0</v>
      </c>
      <c r="FE11" s="492">
        <f t="shared" si="92"/>
        <v>0</v>
      </c>
      <c r="FF11" s="495">
        <v>0</v>
      </c>
      <c r="FG11" s="499">
        <f t="shared" si="54"/>
        <v>0</v>
      </c>
      <c r="FH11" s="499">
        <f t="shared" si="93"/>
        <v>0</v>
      </c>
      <c r="FI11" s="499">
        <f t="shared" si="94"/>
        <v>0</v>
      </c>
      <c r="FJ11" s="499">
        <f t="shared" si="95"/>
        <v>0</v>
      </c>
      <c r="FK11" s="496">
        <f t="shared" si="55"/>
        <v>0</v>
      </c>
      <c r="FL11" s="496">
        <f t="shared" si="56"/>
        <v>0</v>
      </c>
      <c r="FM11" s="500">
        <f t="shared" si="57"/>
        <v>0</v>
      </c>
      <c r="FN11" s="496">
        <f t="shared" si="58"/>
        <v>0</v>
      </c>
      <c r="FO11" s="496">
        <f t="shared" si="59"/>
        <v>0</v>
      </c>
      <c r="FP11" s="496">
        <f t="shared" si="60"/>
        <v>0</v>
      </c>
      <c r="FQ11" s="496">
        <f t="shared" si="61"/>
        <v>0</v>
      </c>
      <c r="FR11" s="496">
        <f t="shared" si="62"/>
        <v>0</v>
      </c>
      <c r="FS11" s="496">
        <f t="shared" si="63"/>
        <v>0</v>
      </c>
      <c r="FT11" s="461" t="s">
        <v>31</v>
      </c>
      <c r="FV11" s="457"/>
      <c r="FW11" s="709"/>
      <c r="FX11" s="709"/>
      <c r="FY11" s="710" t="s">
        <v>54</v>
      </c>
      <c r="FZ11" s="711">
        <v>0</v>
      </c>
      <c r="GA11" s="710" t="s">
        <v>54</v>
      </c>
      <c r="GB11" s="712" t="str">
        <f t="shared" si="96"/>
        <v>-</v>
      </c>
      <c r="GC11" s="499" t="str">
        <f t="shared" si="97"/>
        <v>-</v>
      </c>
      <c r="GD11" s="499" t="str">
        <f t="shared" si="105"/>
        <v>-</v>
      </c>
      <c r="GE11" s="713">
        <v>0</v>
      </c>
      <c r="GF11" s="714" t="str">
        <f t="shared" si="64"/>
        <v>-</v>
      </c>
      <c r="GG11" s="715" t="str">
        <f t="shared" si="98"/>
        <v>-</v>
      </c>
      <c r="GH11" s="457"/>
      <c r="GJ11" s="457"/>
      <c r="GK11" s="530" t="s">
        <v>31</v>
      </c>
      <c r="GL11" s="716">
        <v>0</v>
      </c>
      <c r="GM11" s="716">
        <v>0</v>
      </c>
      <c r="GN11" s="717">
        <v>1.2</v>
      </c>
      <c r="GO11" s="718">
        <f t="shared" si="99"/>
        <v>0</v>
      </c>
      <c r="GP11" s="718">
        <f t="shared" si="100"/>
        <v>0</v>
      </c>
      <c r="GQ11" s="719">
        <v>0</v>
      </c>
      <c r="GR11" s="719">
        <v>0</v>
      </c>
      <c r="GS11" s="492">
        <f t="shared" si="101"/>
        <v>0</v>
      </c>
      <c r="GT11" s="492">
        <f t="shared" si="101"/>
        <v>0</v>
      </c>
      <c r="GU11" s="720">
        <v>0</v>
      </c>
      <c r="GV11" s="720">
        <v>0</v>
      </c>
      <c r="GW11" s="494">
        <f t="shared" si="65"/>
        <v>0</v>
      </c>
      <c r="GX11" s="494">
        <f t="shared" si="65"/>
        <v>0</v>
      </c>
      <c r="GY11" s="717">
        <v>1.2</v>
      </c>
      <c r="GZ11" s="494">
        <f t="shared" si="102"/>
        <v>0</v>
      </c>
      <c r="HA11" s="494">
        <f t="shared" si="103"/>
        <v>0</v>
      </c>
      <c r="HB11" s="719">
        <v>0</v>
      </c>
      <c r="HC11" s="719">
        <v>0</v>
      </c>
      <c r="HD11" s="492">
        <f t="shared" si="104"/>
        <v>0</v>
      </c>
      <c r="HE11" s="492">
        <f t="shared" si="104"/>
        <v>0</v>
      </c>
      <c r="HF11" s="457"/>
    </row>
    <row r="12" spans="1:214" ht="23.25" customHeight="1">
      <c r="A12" s="457"/>
      <c r="B12" s="926"/>
      <c r="C12" s="926"/>
      <c r="D12" s="926"/>
      <c r="E12" s="926"/>
      <c r="F12" s="926"/>
      <c r="G12" s="926"/>
      <c r="H12" s="927"/>
      <c r="I12" s="507">
        <v>36</v>
      </c>
      <c r="J12" s="504" t="s">
        <v>591</v>
      </c>
      <c r="K12" s="732">
        <v>0.1</v>
      </c>
      <c r="L12" s="931"/>
      <c r="M12" s="923"/>
      <c r="N12" s="738" t="s">
        <v>1108</v>
      </c>
      <c r="O12" s="923"/>
      <c r="P12" s="738">
        <v>3</v>
      </c>
      <c r="Q12" s="1020"/>
      <c r="R12" s="505" t="s">
        <v>665</v>
      </c>
      <c r="S12" s="523">
        <v>1800</v>
      </c>
      <c r="T12" s="523">
        <v>600</v>
      </c>
      <c r="U12" s="460"/>
      <c r="W12" s="457"/>
      <c r="X12" s="599" t="s">
        <v>54</v>
      </c>
      <c r="Y12" s="484">
        <v>0</v>
      </c>
      <c r="Z12" s="484">
        <v>0</v>
      </c>
      <c r="AA12" s="619">
        <v>0</v>
      </c>
      <c r="AB12" s="584" t="s">
        <v>54</v>
      </c>
      <c r="AC12" s="585" t="s">
        <v>31</v>
      </c>
      <c r="AD12" s="585" t="s">
        <v>31</v>
      </c>
      <c r="AE12" s="620">
        <v>0</v>
      </c>
      <c r="AF12" s="620">
        <v>0</v>
      </c>
      <c r="AG12" s="485" t="s">
        <v>31</v>
      </c>
      <c r="AH12" s="472"/>
      <c r="AJ12" s="459"/>
      <c r="AK12" s="486" t="str">
        <f t="shared" si="66"/>
        <v xml:space="preserve"> </v>
      </c>
      <c r="AL12" s="621">
        <f t="shared" si="1"/>
        <v>0</v>
      </c>
      <c r="AM12" s="622">
        <f t="shared" si="2"/>
        <v>0</v>
      </c>
      <c r="AN12" s="623">
        <f t="shared" si="3"/>
        <v>0</v>
      </c>
      <c r="AO12" s="621">
        <f t="shared" si="4"/>
        <v>0</v>
      </c>
      <c r="AP12" s="622">
        <f t="shared" si="5"/>
        <v>0</v>
      </c>
      <c r="AQ12" s="624">
        <f t="shared" si="6"/>
        <v>0</v>
      </c>
      <c r="AR12" s="621">
        <f t="shared" si="7"/>
        <v>0</v>
      </c>
      <c r="AS12" s="622">
        <f t="shared" si="8"/>
        <v>0</v>
      </c>
      <c r="AT12" s="624">
        <f t="shared" si="9"/>
        <v>0</v>
      </c>
      <c r="AU12" s="625">
        <f t="shared" si="10"/>
        <v>0</v>
      </c>
      <c r="AV12" s="622">
        <f t="shared" si="11"/>
        <v>0</v>
      </c>
      <c r="AW12" s="624">
        <f t="shared" si="12"/>
        <v>0</v>
      </c>
      <c r="AX12" s="461"/>
      <c r="AZ12" s="460"/>
      <c r="BA12" s="586" t="str">
        <f t="shared" si="67"/>
        <v xml:space="preserve"> </v>
      </c>
      <c r="BB12" s="626">
        <v>0</v>
      </c>
      <c r="BC12" s="591">
        <f t="shared" si="13"/>
        <v>0</v>
      </c>
      <c r="BD12" s="588">
        <f t="shared" si="14"/>
        <v>0</v>
      </c>
      <c r="BE12" s="588">
        <f t="shared" si="15"/>
        <v>0</v>
      </c>
      <c r="BF12" s="589">
        <f t="shared" si="16"/>
        <v>0</v>
      </c>
      <c r="BG12" s="589">
        <f t="shared" si="17"/>
        <v>0</v>
      </c>
      <c r="BH12" s="590">
        <v>0</v>
      </c>
      <c r="BI12" s="591">
        <f t="shared" si="68"/>
        <v>0</v>
      </c>
      <c r="BJ12" s="627">
        <f t="shared" si="18"/>
        <v>0</v>
      </c>
      <c r="BK12" s="627">
        <f t="shared" si="19"/>
        <v>0</v>
      </c>
      <c r="BL12" s="627">
        <f t="shared" si="69"/>
        <v>0</v>
      </c>
      <c r="BM12" s="461" t="s">
        <v>31</v>
      </c>
      <c r="BO12" s="460"/>
      <c r="BP12" s="586" t="str">
        <f t="shared" si="70"/>
        <v xml:space="preserve"> </v>
      </c>
      <c r="BQ12" s="491">
        <v>0</v>
      </c>
      <c r="BR12" s="591">
        <f t="shared" si="20"/>
        <v>0</v>
      </c>
      <c r="BS12" s="588">
        <f t="shared" si="21"/>
        <v>0</v>
      </c>
      <c r="BT12" s="588">
        <f t="shared" si="22"/>
        <v>0</v>
      </c>
      <c r="BU12" s="589">
        <f t="shared" si="23"/>
        <v>0</v>
      </c>
      <c r="BV12" s="589">
        <f t="shared" si="24"/>
        <v>0</v>
      </c>
      <c r="BW12" s="590">
        <v>0</v>
      </c>
      <c r="BX12" s="592">
        <f t="shared" si="71"/>
        <v>0</v>
      </c>
      <c r="BY12" s="592">
        <f t="shared" si="72"/>
        <v>0</v>
      </c>
      <c r="BZ12" s="591">
        <f t="shared" si="73"/>
        <v>0</v>
      </c>
      <c r="CA12" s="591">
        <f t="shared" si="74"/>
        <v>0</v>
      </c>
      <c r="CB12" s="592">
        <f t="shared" si="75"/>
        <v>0</v>
      </c>
      <c r="CC12" s="591">
        <f t="shared" si="76"/>
        <v>0</v>
      </c>
      <c r="CD12" s="591">
        <f t="shared" si="76"/>
        <v>0</v>
      </c>
      <c r="CE12" s="591">
        <f t="shared" si="77"/>
        <v>0</v>
      </c>
      <c r="CF12" s="631">
        <f t="shared" si="25"/>
        <v>0</v>
      </c>
      <c r="CG12" s="631">
        <f t="shared" si="26"/>
        <v>0</v>
      </c>
      <c r="CH12" s="591">
        <f t="shared" si="78"/>
        <v>0</v>
      </c>
      <c r="CI12" s="461" t="s">
        <v>31</v>
      </c>
      <c r="CK12" s="514"/>
      <c r="CL12" s="999" t="s">
        <v>41</v>
      </c>
      <c r="CM12" s="524" t="s">
        <v>667</v>
      </c>
      <c r="CN12" s="593" t="s">
        <v>31</v>
      </c>
      <c r="CO12" s="634" t="s">
        <v>54</v>
      </c>
      <c r="CP12" s="634" t="s">
        <v>54</v>
      </c>
      <c r="CQ12" s="634" t="s">
        <v>54</v>
      </c>
      <c r="CR12" s="996"/>
      <c r="CS12" s="996"/>
      <c r="CT12" s="996"/>
      <c r="CU12" s="515"/>
      <c r="CW12" s="457"/>
      <c r="CX12" s="742" t="str">
        <f t="shared" si="79"/>
        <v xml:space="preserve"> </v>
      </c>
      <c r="CY12" s="483">
        <f t="shared" si="27"/>
        <v>0</v>
      </c>
      <c r="CZ12" s="483">
        <f t="shared" si="28"/>
        <v>0</v>
      </c>
      <c r="DA12" s="534">
        <f t="shared" si="29"/>
        <v>0</v>
      </c>
      <c r="DB12" s="597" t="str">
        <f t="shared" si="30"/>
        <v xml:space="preserve"> </v>
      </c>
      <c r="DC12" s="534" t="str">
        <f t="shared" si="0"/>
        <v>-</v>
      </c>
      <c r="DD12" s="518">
        <v>0</v>
      </c>
      <c r="DE12" s="518">
        <v>0</v>
      </c>
      <c r="DF12" s="518">
        <v>0</v>
      </c>
      <c r="DG12" s="598">
        <v>0</v>
      </c>
      <c r="DH12" s="598">
        <v>0</v>
      </c>
      <c r="DI12" s="519">
        <f t="shared" si="31"/>
        <v>0</v>
      </c>
      <c r="DJ12" s="519">
        <f t="shared" si="32"/>
        <v>0</v>
      </c>
      <c r="DK12" s="529" t="s">
        <v>31</v>
      </c>
      <c r="DL12" s="472"/>
      <c r="DN12" s="459"/>
      <c r="DO12" s="486" t="str">
        <f t="shared" si="80"/>
        <v xml:space="preserve"> </v>
      </c>
      <c r="DP12" s="487">
        <f t="shared" si="33"/>
        <v>0</v>
      </c>
      <c r="DQ12" s="488">
        <f t="shared" si="34"/>
        <v>0</v>
      </c>
      <c r="DR12" s="489">
        <f t="shared" si="81"/>
        <v>0</v>
      </c>
      <c r="DS12" s="487">
        <f t="shared" si="35"/>
        <v>0</v>
      </c>
      <c r="DT12" s="488">
        <f t="shared" si="36"/>
        <v>0</v>
      </c>
      <c r="DU12" s="490">
        <f t="shared" si="82"/>
        <v>0</v>
      </c>
      <c r="DV12" s="487">
        <f t="shared" si="37"/>
        <v>0</v>
      </c>
      <c r="DW12" s="488">
        <f t="shared" si="38"/>
        <v>0</v>
      </c>
      <c r="DX12" s="490">
        <f t="shared" si="83"/>
        <v>0</v>
      </c>
      <c r="DY12" s="463">
        <f t="shared" si="39"/>
        <v>0</v>
      </c>
      <c r="DZ12" s="488">
        <f t="shared" si="40"/>
        <v>0</v>
      </c>
      <c r="EA12" s="490">
        <f t="shared" si="84"/>
        <v>0</v>
      </c>
      <c r="EB12" s="461"/>
      <c r="ED12" s="460"/>
      <c r="EE12" s="521" t="str">
        <f t="shared" si="85"/>
        <v xml:space="preserve"> </v>
      </c>
      <c r="EF12" s="491">
        <v>0</v>
      </c>
      <c r="EG12" s="492">
        <f t="shared" si="41"/>
        <v>0</v>
      </c>
      <c r="EH12" s="493">
        <f t="shared" si="42"/>
        <v>0</v>
      </c>
      <c r="EI12" s="493">
        <f t="shared" si="43"/>
        <v>0</v>
      </c>
      <c r="EJ12" s="494">
        <f t="shared" si="44"/>
        <v>0</v>
      </c>
      <c r="EK12" s="494">
        <f t="shared" si="45"/>
        <v>0</v>
      </c>
      <c r="EL12" s="495">
        <v>0</v>
      </c>
      <c r="EM12" s="627">
        <f t="shared" si="86"/>
        <v>0</v>
      </c>
      <c r="EN12" s="497">
        <f t="shared" si="46"/>
        <v>0</v>
      </c>
      <c r="EO12" s="497">
        <f t="shared" si="47"/>
        <v>0</v>
      </c>
      <c r="EP12" s="522">
        <f t="shared" si="87"/>
        <v>0</v>
      </c>
      <c r="EQ12" s="522">
        <f t="shared" si="88"/>
        <v>0</v>
      </c>
      <c r="ER12" s="498">
        <f t="shared" si="89"/>
        <v>0</v>
      </c>
      <c r="ES12" s="461"/>
      <c r="EU12" s="461"/>
      <c r="EV12" s="530" t="str">
        <f t="shared" si="48"/>
        <v xml:space="preserve"> </v>
      </c>
      <c r="EW12" s="491">
        <v>0</v>
      </c>
      <c r="EX12" s="496">
        <f t="shared" si="49"/>
        <v>0</v>
      </c>
      <c r="EY12" s="493">
        <f t="shared" si="50"/>
        <v>0</v>
      </c>
      <c r="EZ12" s="493">
        <f t="shared" si="51"/>
        <v>0</v>
      </c>
      <c r="FA12" s="494">
        <f t="shared" si="52"/>
        <v>0</v>
      </c>
      <c r="FB12" s="494">
        <f t="shared" si="53"/>
        <v>0</v>
      </c>
      <c r="FC12" s="492">
        <f t="shared" si="90"/>
        <v>0</v>
      </c>
      <c r="FD12" s="492">
        <f t="shared" si="91"/>
        <v>0</v>
      </c>
      <c r="FE12" s="492">
        <f t="shared" si="92"/>
        <v>0</v>
      </c>
      <c r="FF12" s="495">
        <v>0</v>
      </c>
      <c r="FG12" s="499">
        <f t="shared" si="54"/>
        <v>0</v>
      </c>
      <c r="FH12" s="499">
        <f t="shared" si="93"/>
        <v>0</v>
      </c>
      <c r="FI12" s="499">
        <f t="shared" si="94"/>
        <v>0</v>
      </c>
      <c r="FJ12" s="499">
        <f t="shared" si="95"/>
        <v>0</v>
      </c>
      <c r="FK12" s="496">
        <f t="shared" si="55"/>
        <v>0</v>
      </c>
      <c r="FL12" s="496">
        <f t="shared" si="56"/>
        <v>0</v>
      </c>
      <c r="FM12" s="500">
        <f t="shared" si="57"/>
        <v>0</v>
      </c>
      <c r="FN12" s="496">
        <f t="shared" si="58"/>
        <v>0</v>
      </c>
      <c r="FO12" s="496">
        <f t="shared" si="59"/>
        <v>0</v>
      </c>
      <c r="FP12" s="496">
        <f t="shared" si="60"/>
        <v>0</v>
      </c>
      <c r="FQ12" s="496">
        <f t="shared" si="61"/>
        <v>0</v>
      </c>
      <c r="FR12" s="496">
        <f t="shared" si="62"/>
        <v>0</v>
      </c>
      <c r="FS12" s="496">
        <f t="shared" si="63"/>
        <v>0</v>
      </c>
      <c r="FT12" s="461" t="s">
        <v>31</v>
      </c>
      <c r="FV12" s="457"/>
      <c r="FW12" s="709"/>
      <c r="FX12" s="709"/>
      <c r="FY12" s="710" t="s">
        <v>54</v>
      </c>
      <c r="FZ12" s="711">
        <v>0</v>
      </c>
      <c r="GA12" s="710" t="s">
        <v>54</v>
      </c>
      <c r="GB12" s="712" t="str">
        <f t="shared" si="96"/>
        <v>-</v>
      </c>
      <c r="GC12" s="499" t="str">
        <f t="shared" si="97"/>
        <v>-</v>
      </c>
      <c r="GD12" s="499" t="str">
        <f t="shared" si="105"/>
        <v>-</v>
      </c>
      <c r="GE12" s="713">
        <v>0</v>
      </c>
      <c r="GF12" s="714" t="str">
        <f t="shared" si="64"/>
        <v>-</v>
      </c>
      <c r="GG12" s="715" t="str">
        <f t="shared" si="98"/>
        <v>-</v>
      </c>
      <c r="GH12" s="457"/>
      <c r="GJ12" s="457"/>
      <c r="GK12" s="530" t="s">
        <v>31</v>
      </c>
      <c r="GL12" s="716">
        <v>0</v>
      </c>
      <c r="GM12" s="716">
        <v>0</v>
      </c>
      <c r="GN12" s="717">
        <v>1.2</v>
      </c>
      <c r="GO12" s="718">
        <f t="shared" si="99"/>
        <v>0</v>
      </c>
      <c r="GP12" s="718">
        <f t="shared" si="100"/>
        <v>0</v>
      </c>
      <c r="GQ12" s="719">
        <v>0</v>
      </c>
      <c r="GR12" s="719">
        <v>0</v>
      </c>
      <c r="GS12" s="492">
        <f t="shared" si="101"/>
        <v>0</v>
      </c>
      <c r="GT12" s="492">
        <f t="shared" si="101"/>
        <v>0</v>
      </c>
      <c r="GU12" s="720">
        <v>0</v>
      </c>
      <c r="GV12" s="720">
        <v>0</v>
      </c>
      <c r="GW12" s="494">
        <f t="shared" si="65"/>
        <v>0</v>
      </c>
      <c r="GX12" s="494">
        <f t="shared" si="65"/>
        <v>0</v>
      </c>
      <c r="GY12" s="717">
        <v>1.2</v>
      </c>
      <c r="GZ12" s="494">
        <f t="shared" si="102"/>
        <v>0</v>
      </c>
      <c r="HA12" s="494">
        <f t="shared" si="103"/>
        <v>0</v>
      </c>
      <c r="HB12" s="719">
        <v>0</v>
      </c>
      <c r="HC12" s="719">
        <v>0</v>
      </c>
      <c r="HD12" s="492">
        <f t="shared" si="104"/>
        <v>0</v>
      </c>
      <c r="HE12" s="492">
        <f t="shared" si="104"/>
        <v>0</v>
      </c>
      <c r="HF12" s="457"/>
    </row>
    <row r="13" spans="1:214" ht="16.5" customHeight="1" thickBot="1">
      <c r="A13" s="457"/>
      <c r="B13" s="926"/>
      <c r="C13" s="926"/>
      <c r="D13" s="926"/>
      <c r="E13" s="926"/>
      <c r="F13" s="926"/>
      <c r="G13" s="926"/>
      <c r="H13" s="927"/>
      <c r="I13" s="507">
        <v>48</v>
      </c>
      <c r="J13" s="504" t="s">
        <v>591</v>
      </c>
      <c r="K13" s="732">
        <v>0.05</v>
      </c>
      <c r="L13" s="931"/>
      <c r="M13" s="923"/>
      <c r="N13" s="738" t="s">
        <v>1087</v>
      </c>
      <c r="O13" s="923"/>
      <c r="P13" s="740">
        <v>4</v>
      </c>
      <c r="Q13" s="1011" t="s">
        <v>666</v>
      </c>
      <c r="R13" s="508" t="s">
        <v>667</v>
      </c>
      <c r="S13" s="524">
        <v>6000</v>
      </c>
      <c r="T13" s="524">
        <v>2000</v>
      </c>
      <c r="U13" s="460"/>
      <c r="W13" s="457"/>
      <c r="X13" s="599" t="s">
        <v>54</v>
      </c>
      <c r="Y13" s="484">
        <v>0</v>
      </c>
      <c r="Z13" s="484">
        <v>0</v>
      </c>
      <c r="AA13" s="619">
        <v>0</v>
      </c>
      <c r="AB13" s="584" t="s">
        <v>54</v>
      </c>
      <c r="AC13" s="585" t="s">
        <v>31</v>
      </c>
      <c r="AD13" s="585" t="s">
        <v>31</v>
      </c>
      <c r="AE13" s="620">
        <v>0</v>
      </c>
      <c r="AF13" s="620">
        <v>0</v>
      </c>
      <c r="AG13" s="485" t="s">
        <v>31</v>
      </c>
      <c r="AH13" s="472"/>
      <c r="AJ13" s="459"/>
      <c r="AK13" s="486" t="str">
        <f t="shared" si="66"/>
        <v xml:space="preserve"> </v>
      </c>
      <c r="AL13" s="621">
        <f t="shared" si="1"/>
        <v>0</v>
      </c>
      <c r="AM13" s="622">
        <f t="shared" si="2"/>
        <v>0</v>
      </c>
      <c r="AN13" s="623">
        <f t="shared" si="3"/>
        <v>0</v>
      </c>
      <c r="AO13" s="621">
        <f t="shared" si="4"/>
        <v>0</v>
      </c>
      <c r="AP13" s="622">
        <f t="shared" si="5"/>
        <v>0</v>
      </c>
      <c r="AQ13" s="624">
        <f t="shared" si="6"/>
        <v>0</v>
      </c>
      <c r="AR13" s="621">
        <f t="shared" si="7"/>
        <v>0</v>
      </c>
      <c r="AS13" s="622">
        <f t="shared" si="8"/>
        <v>0</v>
      </c>
      <c r="AT13" s="624">
        <f t="shared" si="9"/>
        <v>0</v>
      </c>
      <c r="AU13" s="625">
        <f t="shared" si="10"/>
        <v>0</v>
      </c>
      <c r="AV13" s="622">
        <f t="shared" si="11"/>
        <v>0</v>
      </c>
      <c r="AW13" s="624">
        <f t="shared" si="12"/>
        <v>0</v>
      </c>
      <c r="AX13" s="461"/>
      <c r="AZ13" s="460"/>
      <c r="BA13" s="586" t="str">
        <f t="shared" si="67"/>
        <v xml:space="preserve"> </v>
      </c>
      <c r="BB13" s="626">
        <v>0</v>
      </c>
      <c r="BC13" s="591">
        <f t="shared" si="13"/>
        <v>0</v>
      </c>
      <c r="BD13" s="588">
        <f t="shared" si="14"/>
        <v>0</v>
      </c>
      <c r="BE13" s="588">
        <f t="shared" si="15"/>
        <v>0</v>
      </c>
      <c r="BF13" s="589">
        <f t="shared" si="16"/>
        <v>0</v>
      </c>
      <c r="BG13" s="589">
        <f t="shared" si="17"/>
        <v>0</v>
      </c>
      <c r="BH13" s="590">
        <v>0</v>
      </c>
      <c r="BI13" s="591">
        <f t="shared" si="68"/>
        <v>0</v>
      </c>
      <c r="BJ13" s="627">
        <f t="shared" si="18"/>
        <v>0</v>
      </c>
      <c r="BK13" s="627">
        <f t="shared" si="19"/>
        <v>0</v>
      </c>
      <c r="BL13" s="627">
        <f t="shared" si="69"/>
        <v>0</v>
      </c>
      <c r="BM13" s="461" t="s">
        <v>31</v>
      </c>
      <c r="BO13" s="460"/>
      <c r="BP13" s="586" t="str">
        <f t="shared" si="70"/>
        <v xml:space="preserve"> </v>
      </c>
      <c r="BQ13" s="491">
        <v>0</v>
      </c>
      <c r="BR13" s="591">
        <f t="shared" si="20"/>
        <v>0</v>
      </c>
      <c r="BS13" s="588">
        <f t="shared" si="21"/>
        <v>0</v>
      </c>
      <c r="BT13" s="588">
        <f t="shared" si="22"/>
        <v>0</v>
      </c>
      <c r="BU13" s="589">
        <f t="shared" si="23"/>
        <v>0</v>
      </c>
      <c r="BV13" s="589">
        <f t="shared" si="24"/>
        <v>0</v>
      </c>
      <c r="BW13" s="590">
        <v>0</v>
      </c>
      <c r="BX13" s="592">
        <f t="shared" si="71"/>
        <v>0</v>
      </c>
      <c r="BY13" s="592">
        <f t="shared" si="72"/>
        <v>0</v>
      </c>
      <c r="BZ13" s="591">
        <f t="shared" si="73"/>
        <v>0</v>
      </c>
      <c r="CA13" s="591">
        <f t="shared" si="74"/>
        <v>0</v>
      </c>
      <c r="CB13" s="592">
        <f t="shared" si="75"/>
        <v>0</v>
      </c>
      <c r="CC13" s="591">
        <f t="shared" si="76"/>
        <v>0</v>
      </c>
      <c r="CD13" s="591">
        <f t="shared" si="76"/>
        <v>0</v>
      </c>
      <c r="CE13" s="591">
        <f t="shared" si="77"/>
        <v>0</v>
      </c>
      <c r="CF13" s="631">
        <f t="shared" si="25"/>
        <v>0</v>
      </c>
      <c r="CG13" s="631">
        <f t="shared" si="26"/>
        <v>0</v>
      </c>
      <c r="CH13" s="591">
        <f t="shared" si="78"/>
        <v>0</v>
      </c>
      <c r="CI13" s="461" t="s">
        <v>31</v>
      </c>
      <c r="CK13" s="514"/>
      <c r="CL13" s="1000"/>
      <c r="CM13" s="524" t="s">
        <v>668</v>
      </c>
      <c r="CN13" s="593" t="s">
        <v>31</v>
      </c>
      <c r="CO13" s="634" t="s">
        <v>54</v>
      </c>
      <c r="CP13" s="634" t="s">
        <v>54</v>
      </c>
      <c r="CQ13" s="636"/>
      <c r="CR13" s="996"/>
      <c r="CS13" s="996"/>
      <c r="CT13" s="996"/>
      <c r="CU13" s="515"/>
      <c r="CW13" s="457"/>
      <c r="CX13" s="742" t="str">
        <f t="shared" si="79"/>
        <v xml:space="preserve"> </v>
      </c>
      <c r="CY13" s="483">
        <f t="shared" si="27"/>
        <v>0</v>
      </c>
      <c r="CZ13" s="483">
        <f t="shared" si="28"/>
        <v>0</v>
      </c>
      <c r="DA13" s="534">
        <f t="shared" si="29"/>
        <v>0</v>
      </c>
      <c r="DB13" s="597" t="str">
        <f t="shared" si="30"/>
        <v xml:space="preserve"> </v>
      </c>
      <c r="DC13" s="534" t="str">
        <f t="shared" si="0"/>
        <v>-</v>
      </c>
      <c r="DD13" s="518">
        <v>0</v>
      </c>
      <c r="DE13" s="518">
        <v>0</v>
      </c>
      <c r="DF13" s="518">
        <v>0</v>
      </c>
      <c r="DG13" s="598">
        <v>0</v>
      </c>
      <c r="DH13" s="598">
        <v>0</v>
      </c>
      <c r="DI13" s="519">
        <f t="shared" si="31"/>
        <v>0</v>
      </c>
      <c r="DJ13" s="519">
        <f t="shared" si="32"/>
        <v>0</v>
      </c>
      <c r="DK13" s="529" t="s">
        <v>31</v>
      </c>
      <c r="DL13" s="472"/>
      <c r="DN13" s="459"/>
      <c r="DO13" s="486" t="str">
        <f t="shared" si="80"/>
        <v xml:space="preserve"> </v>
      </c>
      <c r="DP13" s="487">
        <f t="shared" si="33"/>
        <v>0</v>
      </c>
      <c r="DQ13" s="488">
        <f t="shared" si="34"/>
        <v>0</v>
      </c>
      <c r="DR13" s="489">
        <f t="shared" si="81"/>
        <v>0</v>
      </c>
      <c r="DS13" s="487">
        <f t="shared" si="35"/>
        <v>0</v>
      </c>
      <c r="DT13" s="488">
        <f t="shared" si="36"/>
        <v>0</v>
      </c>
      <c r="DU13" s="490">
        <f t="shared" si="82"/>
        <v>0</v>
      </c>
      <c r="DV13" s="487">
        <f t="shared" si="37"/>
        <v>0</v>
      </c>
      <c r="DW13" s="488">
        <f t="shared" si="38"/>
        <v>0</v>
      </c>
      <c r="DX13" s="490">
        <f t="shared" si="83"/>
        <v>0</v>
      </c>
      <c r="DY13" s="463">
        <f t="shared" si="39"/>
        <v>0</v>
      </c>
      <c r="DZ13" s="488">
        <f t="shared" si="40"/>
        <v>0</v>
      </c>
      <c r="EA13" s="490">
        <f t="shared" si="84"/>
        <v>0</v>
      </c>
      <c r="EB13" s="461"/>
      <c r="ED13" s="460"/>
      <c r="EE13" s="521" t="str">
        <f t="shared" si="85"/>
        <v xml:space="preserve"> </v>
      </c>
      <c r="EF13" s="491">
        <v>0</v>
      </c>
      <c r="EG13" s="492">
        <f t="shared" si="41"/>
        <v>0</v>
      </c>
      <c r="EH13" s="493">
        <f t="shared" si="42"/>
        <v>0</v>
      </c>
      <c r="EI13" s="493">
        <f t="shared" si="43"/>
        <v>0</v>
      </c>
      <c r="EJ13" s="494">
        <f t="shared" si="44"/>
        <v>0</v>
      </c>
      <c r="EK13" s="494">
        <f t="shared" si="45"/>
        <v>0</v>
      </c>
      <c r="EL13" s="495">
        <v>0</v>
      </c>
      <c r="EM13" s="627">
        <f t="shared" si="86"/>
        <v>0</v>
      </c>
      <c r="EN13" s="497">
        <f t="shared" si="46"/>
        <v>0</v>
      </c>
      <c r="EO13" s="497">
        <f t="shared" si="47"/>
        <v>0</v>
      </c>
      <c r="EP13" s="522">
        <f t="shared" si="87"/>
        <v>0</v>
      </c>
      <c r="EQ13" s="522">
        <f t="shared" si="88"/>
        <v>0</v>
      </c>
      <c r="ER13" s="498">
        <f t="shared" si="89"/>
        <v>0</v>
      </c>
      <c r="ES13" s="461"/>
      <c r="EU13" s="461"/>
      <c r="EV13" s="530" t="str">
        <f t="shared" si="48"/>
        <v xml:space="preserve"> </v>
      </c>
      <c r="EW13" s="491">
        <v>0</v>
      </c>
      <c r="EX13" s="496">
        <f t="shared" si="49"/>
        <v>0</v>
      </c>
      <c r="EY13" s="493">
        <f t="shared" si="50"/>
        <v>0</v>
      </c>
      <c r="EZ13" s="493">
        <f t="shared" si="51"/>
        <v>0</v>
      </c>
      <c r="FA13" s="494">
        <f t="shared" si="52"/>
        <v>0</v>
      </c>
      <c r="FB13" s="494">
        <f t="shared" si="53"/>
        <v>0</v>
      </c>
      <c r="FC13" s="492">
        <f t="shared" si="90"/>
        <v>0</v>
      </c>
      <c r="FD13" s="492">
        <f t="shared" si="91"/>
        <v>0</v>
      </c>
      <c r="FE13" s="492">
        <f t="shared" si="92"/>
        <v>0</v>
      </c>
      <c r="FF13" s="495">
        <v>0</v>
      </c>
      <c r="FG13" s="499">
        <f t="shared" si="54"/>
        <v>0</v>
      </c>
      <c r="FH13" s="499">
        <f t="shared" si="93"/>
        <v>0</v>
      </c>
      <c r="FI13" s="499">
        <f t="shared" si="94"/>
        <v>0</v>
      </c>
      <c r="FJ13" s="499">
        <f t="shared" si="95"/>
        <v>0</v>
      </c>
      <c r="FK13" s="496">
        <f t="shared" si="55"/>
        <v>0</v>
      </c>
      <c r="FL13" s="496">
        <f t="shared" si="56"/>
        <v>0</v>
      </c>
      <c r="FM13" s="500">
        <f t="shared" si="57"/>
        <v>0</v>
      </c>
      <c r="FN13" s="496">
        <f t="shared" si="58"/>
        <v>0</v>
      </c>
      <c r="FO13" s="496">
        <f t="shared" si="59"/>
        <v>0</v>
      </c>
      <c r="FP13" s="496">
        <f t="shared" si="60"/>
        <v>0</v>
      </c>
      <c r="FQ13" s="496">
        <f t="shared" si="61"/>
        <v>0</v>
      </c>
      <c r="FR13" s="496">
        <f t="shared" si="62"/>
        <v>0</v>
      </c>
      <c r="FS13" s="496">
        <f t="shared" si="63"/>
        <v>0</v>
      </c>
      <c r="FT13" s="461" t="s">
        <v>31</v>
      </c>
      <c r="FV13" s="457"/>
      <c r="FW13" s="709"/>
      <c r="FX13" s="709"/>
      <c r="FY13" s="710" t="s">
        <v>54</v>
      </c>
      <c r="FZ13" s="711">
        <v>0</v>
      </c>
      <c r="GA13" s="710" t="s">
        <v>54</v>
      </c>
      <c r="GB13" s="712" t="str">
        <f t="shared" si="96"/>
        <v>-</v>
      </c>
      <c r="GC13" s="499" t="str">
        <f t="shared" si="97"/>
        <v>-</v>
      </c>
      <c r="GD13" s="499" t="str">
        <f t="shared" si="105"/>
        <v>-</v>
      </c>
      <c r="GE13" s="713">
        <v>0</v>
      </c>
      <c r="GF13" s="714" t="str">
        <f t="shared" si="64"/>
        <v>-</v>
      </c>
      <c r="GG13" s="715" t="str">
        <f t="shared" si="98"/>
        <v>-</v>
      </c>
      <c r="GH13" s="457"/>
      <c r="GJ13" s="457"/>
      <c r="GK13" s="530" t="s">
        <v>31</v>
      </c>
      <c r="GL13" s="716">
        <v>0</v>
      </c>
      <c r="GM13" s="716">
        <v>0</v>
      </c>
      <c r="GN13" s="717">
        <v>1.2</v>
      </c>
      <c r="GO13" s="718">
        <f t="shared" si="99"/>
        <v>0</v>
      </c>
      <c r="GP13" s="718">
        <f t="shared" si="100"/>
        <v>0</v>
      </c>
      <c r="GQ13" s="719">
        <v>0</v>
      </c>
      <c r="GR13" s="719">
        <v>0</v>
      </c>
      <c r="GS13" s="492">
        <f t="shared" si="101"/>
        <v>0</v>
      </c>
      <c r="GT13" s="492">
        <f t="shared" si="101"/>
        <v>0</v>
      </c>
      <c r="GU13" s="720">
        <v>0</v>
      </c>
      <c r="GV13" s="720">
        <v>0</v>
      </c>
      <c r="GW13" s="494">
        <f t="shared" si="65"/>
        <v>0</v>
      </c>
      <c r="GX13" s="494">
        <f t="shared" si="65"/>
        <v>0</v>
      </c>
      <c r="GY13" s="717">
        <v>1.2</v>
      </c>
      <c r="GZ13" s="494">
        <f t="shared" si="102"/>
        <v>0</v>
      </c>
      <c r="HA13" s="494">
        <f t="shared" si="103"/>
        <v>0</v>
      </c>
      <c r="HB13" s="719">
        <v>0</v>
      </c>
      <c r="HC13" s="719">
        <v>0</v>
      </c>
      <c r="HD13" s="492">
        <f t="shared" si="104"/>
        <v>0</v>
      </c>
      <c r="HE13" s="492">
        <f t="shared" si="104"/>
        <v>0</v>
      </c>
      <c r="HF13" s="457"/>
    </row>
    <row r="14" spans="1:214" ht="21" customHeight="1" thickBot="1">
      <c r="A14" s="457"/>
      <c r="B14" s="926"/>
      <c r="C14" s="926"/>
      <c r="D14" s="926"/>
      <c r="E14" s="926"/>
      <c r="F14" s="926"/>
      <c r="G14" s="926"/>
      <c r="H14" s="927"/>
      <c r="I14" s="507">
        <v>60</v>
      </c>
      <c r="J14" s="504" t="s">
        <v>591</v>
      </c>
      <c r="K14" s="733">
        <v>1</v>
      </c>
      <c r="L14" s="932"/>
      <c r="M14" s="933"/>
      <c r="N14" s="740" t="s">
        <v>54</v>
      </c>
      <c r="O14" s="933"/>
      <c r="P14" s="934"/>
      <c r="Q14" s="1012"/>
      <c r="R14" s="508" t="s">
        <v>668</v>
      </c>
      <c r="S14" s="524">
        <v>8000</v>
      </c>
      <c r="T14" s="524" t="s">
        <v>54</v>
      </c>
      <c r="U14" s="460"/>
      <c r="W14" s="457"/>
      <c r="X14" s="599" t="s">
        <v>54</v>
      </c>
      <c r="Y14" s="484">
        <v>0</v>
      </c>
      <c r="Z14" s="484">
        <v>0</v>
      </c>
      <c r="AA14" s="619">
        <v>0</v>
      </c>
      <c r="AB14" s="584" t="s">
        <v>54</v>
      </c>
      <c r="AC14" s="585" t="s">
        <v>31</v>
      </c>
      <c r="AD14" s="585" t="s">
        <v>31</v>
      </c>
      <c r="AE14" s="620">
        <v>0</v>
      </c>
      <c r="AF14" s="620">
        <v>0</v>
      </c>
      <c r="AG14" s="485" t="s">
        <v>31</v>
      </c>
      <c r="AH14" s="472"/>
      <c r="AJ14" s="459"/>
      <c r="AK14" s="486" t="str">
        <f t="shared" si="66"/>
        <v xml:space="preserve"> </v>
      </c>
      <c r="AL14" s="621">
        <f t="shared" si="1"/>
        <v>0</v>
      </c>
      <c r="AM14" s="622">
        <f t="shared" si="2"/>
        <v>0</v>
      </c>
      <c r="AN14" s="623">
        <f t="shared" si="3"/>
        <v>0</v>
      </c>
      <c r="AO14" s="621">
        <f t="shared" si="4"/>
        <v>0</v>
      </c>
      <c r="AP14" s="622">
        <f t="shared" si="5"/>
        <v>0</v>
      </c>
      <c r="AQ14" s="624">
        <f t="shared" si="6"/>
        <v>0</v>
      </c>
      <c r="AR14" s="621">
        <f t="shared" si="7"/>
        <v>0</v>
      </c>
      <c r="AS14" s="622">
        <f t="shared" si="8"/>
        <v>0</v>
      </c>
      <c r="AT14" s="624">
        <f t="shared" si="9"/>
        <v>0</v>
      </c>
      <c r="AU14" s="625">
        <f t="shared" si="10"/>
        <v>0</v>
      </c>
      <c r="AV14" s="622">
        <f t="shared" si="11"/>
        <v>0</v>
      </c>
      <c r="AW14" s="624">
        <f t="shared" si="12"/>
        <v>0</v>
      </c>
      <c r="AX14" s="461"/>
      <c r="AZ14" s="460"/>
      <c r="BA14" s="586" t="str">
        <f t="shared" si="67"/>
        <v xml:space="preserve"> </v>
      </c>
      <c r="BB14" s="626">
        <v>0</v>
      </c>
      <c r="BC14" s="591">
        <f t="shared" si="13"/>
        <v>0</v>
      </c>
      <c r="BD14" s="588">
        <f t="shared" si="14"/>
        <v>0</v>
      </c>
      <c r="BE14" s="588">
        <f t="shared" si="15"/>
        <v>0</v>
      </c>
      <c r="BF14" s="589">
        <f t="shared" si="16"/>
        <v>0</v>
      </c>
      <c r="BG14" s="589">
        <f t="shared" si="17"/>
        <v>0</v>
      </c>
      <c r="BH14" s="590">
        <v>0</v>
      </c>
      <c r="BI14" s="591">
        <f t="shared" si="68"/>
        <v>0</v>
      </c>
      <c r="BJ14" s="627">
        <f t="shared" si="18"/>
        <v>0</v>
      </c>
      <c r="BK14" s="627">
        <f t="shared" si="19"/>
        <v>0</v>
      </c>
      <c r="BL14" s="627">
        <f t="shared" si="69"/>
        <v>0</v>
      </c>
      <c r="BM14" s="461" t="s">
        <v>31</v>
      </c>
      <c r="BO14" s="460"/>
      <c r="BP14" s="586" t="str">
        <f t="shared" si="70"/>
        <v xml:space="preserve"> </v>
      </c>
      <c r="BQ14" s="491">
        <v>0</v>
      </c>
      <c r="BR14" s="591">
        <f t="shared" si="20"/>
        <v>0</v>
      </c>
      <c r="BS14" s="588">
        <f t="shared" si="21"/>
        <v>0</v>
      </c>
      <c r="BT14" s="588">
        <f t="shared" si="22"/>
        <v>0</v>
      </c>
      <c r="BU14" s="589">
        <f t="shared" si="23"/>
        <v>0</v>
      </c>
      <c r="BV14" s="589">
        <f t="shared" si="24"/>
        <v>0</v>
      </c>
      <c r="BW14" s="590">
        <v>0</v>
      </c>
      <c r="BX14" s="592">
        <f t="shared" si="71"/>
        <v>0</v>
      </c>
      <c r="BY14" s="592">
        <f t="shared" si="72"/>
        <v>0</v>
      </c>
      <c r="BZ14" s="591">
        <f t="shared" si="73"/>
        <v>0</v>
      </c>
      <c r="CA14" s="591">
        <f t="shared" si="74"/>
        <v>0</v>
      </c>
      <c r="CB14" s="592">
        <f t="shared" si="75"/>
        <v>0</v>
      </c>
      <c r="CC14" s="591">
        <f t="shared" si="76"/>
        <v>0</v>
      </c>
      <c r="CD14" s="591">
        <f t="shared" si="76"/>
        <v>0</v>
      </c>
      <c r="CE14" s="591">
        <f t="shared" si="77"/>
        <v>0</v>
      </c>
      <c r="CF14" s="631">
        <f t="shared" si="25"/>
        <v>0</v>
      </c>
      <c r="CG14" s="631">
        <f t="shared" si="26"/>
        <v>0</v>
      </c>
      <c r="CH14" s="591">
        <f t="shared" si="78"/>
        <v>0</v>
      </c>
      <c r="CI14" s="461" t="s">
        <v>31</v>
      </c>
      <c r="CK14" s="514"/>
      <c r="CL14" s="1000"/>
      <c r="CM14" s="524" t="s">
        <v>670</v>
      </c>
      <c r="CN14" s="593" t="s">
        <v>31</v>
      </c>
      <c r="CO14" s="634" t="s">
        <v>54</v>
      </c>
      <c r="CP14" s="634" t="s">
        <v>54</v>
      </c>
      <c r="CQ14" s="636"/>
      <c r="CR14" s="996"/>
      <c r="CS14" s="996"/>
      <c r="CT14" s="996"/>
      <c r="CU14" s="515"/>
      <c r="CW14" s="457"/>
      <c r="CX14" s="742" t="str">
        <f t="shared" si="79"/>
        <v xml:space="preserve"> </v>
      </c>
      <c r="CY14" s="483">
        <f t="shared" si="27"/>
        <v>0</v>
      </c>
      <c r="CZ14" s="483">
        <f t="shared" si="28"/>
        <v>0</v>
      </c>
      <c r="DA14" s="534">
        <f t="shared" si="29"/>
        <v>0</v>
      </c>
      <c r="DB14" s="597" t="str">
        <f t="shared" si="30"/>
        <v xml:space="preserve"> </v>
      </c>
      <c r="DC14" s="534" t="str">
        <f t="shared" si="0"/>
        <v>-</v>
      </c>
      <c r="DD14" s="518">
        <v>0</v>
      </c>
      <c r="DE14" s="518">
        <v>0</v>
      </c>
      <c r="DF14" s="518">
        <v>0</v>
      </c>
      <c r="DG14" s="598">
        <v>0</v>
      </c>
      <c r="DH14" s="598">
        <v>0</v>
      </c>
      <c r="DI14" s="519">
        <f t="shared" si="31"/>
        <v>0</v>
      </c>
      <c r="DJ14" s="519">
        <f t="shared" si="32"/>
        <v>0</v>
      </c>
      <c r="DK14" s="529" t="s">
        <v>31</v>
      </c>
      <c r="DL14" s="472"/>
      <c r="DN14" s="459"/>
      <c r="DO14" s="486" t="str">
        <f t="shared" si="80"/>
        <v xml:space="preserve"> </v>
      </c>
      <c r="DP14" s="487">
        <f t="shared" si="33"/>
        <v>0</v>
      </c>
      <c r="DQ14" s="488">
        <f t="shared" si="34"/>
        <v>0</v>
      </c>
      <c r="DR14" s="489">
        <f t="shared" si="81"/>
        <v>0</v>
      </c>
      <c r="DS14" s="487">
        <f t="shared" si="35"/>
        <v>0</v>
      </c>
      <c r="DT14" s="488">
        <f t="shared" si="36"/>
        <v>0</v>
      </c>
      <c r="DU14" s="490">
        <f t="shared" si="82"/>
        <v>0</v>
      </c>
      <c r="DV14" s="487">
        <f t="shared" si="37"/>
        <v>0</v>
      </c>
      <c r="DW14" s="488">
        <f t="shared" si="38"/>
        <v>0</v>
      </c>
      <c r="DX14" s="490">
        <f t="shared" si="83"/>
        <v>0</v>
      </c>
      <c r="DY14" s="463">
        <f t="shared" si="39"/>
        <v>0</v>
      </c>
      <c r="DZ14" s="488">
        <f t="shared" si="40"/>
        <v>0</v>
      </c>
      <c r="EA14" s="490">
        <f t="shared" si="84"/>
        <v>0</v>
      </c>
      <c r="EB14" s="461"/>
      <c r="ED14" s="460"/>
      <c r="EE14" s="521" t="str">
        <f t="shared" si="85"/>
        <v xml:space="preserve"> </v>
      </c>
      <c r="EF14" s="491">
        <v>0</v>
      </c>
      <c r="EG14" s="492">
        <f t="shared" si="41"/>
        <v>0</v>
      </c>
      <c r="EH14" s="493">
        <f t="shared" si="42"/>
        <v>0</v>
      </c>
      <c r="EI14" s="493">
        <f t="shared" si="43"/>
        <v>0</v>
      </c>
      <c r="EJ14" s="494">
        <f t="shared" si="44"/>
        <v>0</v>
      </c>
      <c r="EK14" s="494">
        <f t="shared" si="45"/>
        <v>0</v>
      </c>
      <c r="EL14" s="495">
        <v>0</v>
      </c>
      <c r="EM14" s="627">
        <f t="shared" si="86"/>
        <v>0</v>
      </c>
      <c r="EN14" s="497">
        <f t="shared" si="46"/>
        <v>0</v>
      </c>
      <c r="EO14" s="497">
        <f t="shared" si="47"/>
        <v>0</v>
      </c>
      <c r="EP14" s="522">
        <f t="shared" si="87"/>
        <v>0</v>
      </c>
      <c r="EQ14" s="522">
        <f t="shared" si="88"/>
        <v>0</v>
      </c>
      <c r="ER14" s="498">
        <f t="shared" si="89"/>
        <v>0</v>
      </c>
      <c r="ES14" s="461"/>
      <c r="EU14" s="461"/>
      <c r="EV14" s="530" t="str">
        <f t="shared" si="48"/>
        <v xml:space="preserve"> </v>
      </c>
      <c r="EW14" s="491">
        <v>0</v>
      </c>
      <c r="EX14" s="496">
        <f t="shared" si="49"/>
        <v>0</v>
      </c>
      <c r="EY14" s="493">
        <f t="shared" si="50"/>
        <v>0</v>
      </c>
      <c r="EZ14" s="493">
        <f t="shared" si="51"/>
        <v>0</v>
      </c>
      <c r="FA14" s="494">
        <f t="shared" si="52"/>
        <v>0</v>
      </c>
      <c r="FB14" s="494">
        <f t="shared" si="53"/>
        <v>0</v>
      </c>
      <c r="FC14" s="492">
        <f t="shared" si="90"/>
        <v>0</v>
      </c>
      <c r="FD14" s="492">
        <f t="shared" si="91"/>
        <v>0</v>
      </c>
      <c r="FE14" s="492">
        <f t="shared" si="92"/>
        <v>0</v>
      </c>
      <c r="FF14" s="495">
        <v>0</v>
      </c>
      <c r="FG14" s="499">
        <f t="shared" si="54"/>
        <v>0</v>
      </c>
      <c r="FH14" s="499">
        <f t="shared" si="93"/>
        <v>0</v>
      </c>
      <c r="FI14" s="499">
        <f t="shared" si="94"/>
        <v>0</v>
      </c>
      <c r="FJ14" s="499">
        <f t="shared" si="95"/>
        <v>0</v>
      </c>
      <c r="FK14" s="496">
        <f t="shared" si="55"/>
        <v>0</v>
      </c>
      <c r="FL14" s="496">
        <f t="shared" si="56"/>
        <v>0</v>
      </c>
      <c r="FM14" s="500">
        <f t="shared" si="57"/>
        <v>0</v>
      </c>
      <c r="FN14" s="496">
        <f t="shared" si="58"/>
        <v>0</v>
      </c>
      <c r="FO14" s="496">
        <f t="shared" si="59"/>
        <v>0</v>
      </c>
      <c r="FP14" s="496">
        <f t="shared" si="60"/>
        <v>0</v>
      </c>
      <c r="FQ14" s="496">
        <f t="shared" si="61"/>
        <v>0</v>
      </c>
      <c r="FR14" s="496">
        <f t="shared" si="62"/>
        <v>0</v>
      </c>
      <c r="FS14" s="496">
        <f t="shared" si="63"/>
        <v>0</v>
      </c>
      <c r="FT14" s="461" t="s">
        <v>31</v>
      </c>
      <c r="FV14" s="457"/>
      <c r="FW14" s="709"/>
      <c r="FX14" s="709"/>
      <c r="FY14" s="710" t="s">
        <v>54</v>
      </c>
      <c r="FZ14" s="711">
        <v>0</v>
      </c>
      <c r="GA14" s="710" t="s">
        <v>54</v>
      </c>
      <c r="GB14" s="712" t="str">
        <f t="shared" si="96"/>
        <v>-</v>
      </c>
      <c r="GC14" s="499" t="str">
        <f t="shared" si="97"/>
        <v>-</v>
      </c>
      <c r="GD14" s="499" t="str">
        <f t="shared" si="105"/>
        <v>-</v>
      </c>
      <c r="GE14" s="713">
        <v>0</v>
      </c>
      <c r="GF14" s="714" t="str">
        <f t="shared" si="64"/>
        <v>-</v>
      </c>
      <c r="GG14" s="715" t="str">
        <f t="shared" si="98"/>
        <v>-</v>
      </c>
      <c r="GH14" s="457"/>
      <c r="GJ14" s="457"/>
      <c r="GK14" s="530" t="s">
        <v>31</v>
      </c>
      <c r="GL14" s="716">
        <v>0</v>
      </c>
      <c r="GM14" s="716">
        <v>0</v>
      </c>
      <c r="GN14" s="717">
        <v>1.2</v>
      </c>
      <c r="GO14" s="718">
        <f t="shared" si="99"/>
        <v>0</v>
      </c>
      <c r="GP14" s="718">
        <f t="shared" si="100"/>
        <v>0</v>
      </c>
      <c r="GQ14" s="719">
        <v>0</v>
      </c>
      <c r="GR14" s="719">
        <v>0</v>
      </c>
      <c r="GS14" s="492">
        <f t="shared" si="101"/>
        <v>0</v>
      </c>
      <c r="GT14" s="492">
        <f t="shared" si="101"/>
        <v>0</v>
      </c>
      <c r="GU14" s="720">
        <v>0</v>
      </c>
      <c r="GV14" s="720">
        <v>0</v>
      </c>
      <c r="GW14" s="494">
        <f t="shared" si="65"/>
        <v>0</v>
      </c>
      <c r="GX14" s="494">
        <f t="shared" si="65"/>
        <v>0</v>
      </c>
      <c r="GY14" s="717">
        <v>1.2</v>
      </c>
      <c r="GZ14" s="494">
        <f t="shared" si="102"/>
        <v>0</v>
      </c>
      <c r="HA14" s="494">
        <f t="shared" si="103"/>
        <v>0</v>
      </c>
      <c r="HB14" s="719">
        <v>0</v>
      </c>
      <c r="HC14" s="719">
        <v>0</v>
      </c>
      <c r="HD14" s="492">
        <f t="shared" si="104"/>
        <v>0</v>
      </c>
      <c r="HE14" s="492">
        <f t="shared" si="104"/>
        <v>0</v>
      </c>
      <c r="HF14" s="457"/>
    </row>
    <row r="15" spans="1:214" ht="20.25" customHeight="1">
      <c r="A15" s="457"/>
      <c r="B15" s="943" t="s">
        <v>669</v>
      </c>
      <c r="C15" s="943"/>
      <c r="D15" s="943"/>
      <c r="E15" s="943"/>
      <c r="F15" s="943"/>
      <c r="G15" s="943"/>
      <c r="H15" s="943"/>
      <c r="I15" s="943"/>
      <c r="J15" s="943"/>
      <c r="K15" s="943"/>
      <c r="L15" s="943"/>
      <c r="M15" s="943"/>
      <c r="N15" s="943"/>
      <c r="O15" s="943"/>
      <c r="P15" s="944"/>
      <c r="Q15" s="1013"/>
      <c r="R15" s="508" t="s">
        <v>670</v>
      </c>
      <c r="S15" s="524">
        <v>8000</v>
      </c>
      <c r="T15" s="524" t="s">
        <v>54</v>
      </c>
      <c r="U15" s="460"/>
      <c r="W15" s="457"/>
      <c r="X15" s="599" t="s">
        <v>54</v>
      </c>
      <c r="Y15" s="484">
        <v>0</v>
      </c>
      <c r="Z15" s="484">
        <v>0</v>
      </c>
      <c r="AA15" s="619">
        <v>0</v>
      </c>
      <c r="AB15" s="584" t="s">
        <v>54</v>
      </c>
      <c r="AC15" s="585" t="s">
        <v>31</v>
      </c>
      <c r="AD15" s="585" t="s">
        <v>31</v>
      </c>
      <c r="AE15" s="620">
        <v>0</v>
      </c>
      <c r="AF15" s="620">
        <v>0</v>
      </c>
      <c r="AG15" s="485" t="s">
        <v>31</v>
      </c>
      <c r="AH15" s="472"/>
      <c r="AJ15" s="459"/>
      <c r="AK15" s="486" t="str">
        <f t="shared" si="66"/>
        <v xml:space="preserve"> </v>
      </c>
      <c r="AL15" s="621">
        <f t="shared" si="1"/>
        <v>0</v>
      </c>
      <c r="AM15" s="622">
        <f t="shared" si="2"/>
        <v>0</v>
      </c>
      <c r="AN15" s="623">
        <f t="shared" si="3"/>
        <v>0</v>
      </c>
      <c r="AO15" s="621">
        <f t="shared" si="4"/>
        <v>0</v>
      </c>
      <c r="AP15" s="622">
        <f t="shared" si="5"/>
        <v>0</v>
      </c>
      <c r="AQ15" s="624">
        <f t="shared" si="6"/>
        <v>0</v>
      </c>
      <c r="AR15" s="621">
        <f t="shared" si="7"/>
        <v>0</v>
      </c>
      <c r="AS15" s="622">
        <f t="shared" si="8"/>
        <v>0</v>
      </c>
      <c r="AT15" s="624">
        <f t="shared" si="9"/>
        <v>0</v>
      </c>
      <c r="AU15" s="625">
        <f t="shared" si="10"/>
        <v>0</v>
      </c>
      <c r="AV15" s="622">
        <f t="shared" si="11"/>
        <v>0</v>
      </c>
      <c r="AW15" s="624">
        <f t="shared" si="12"/>
        <v>0</v>
      </c>
      <c r="AX15" s="461"/>
      <c r="AZ15" s="460"/>
      <c r="BA15" s="586" t="str">
        <f t="shared" si="67"/>
        <v xml:space="preserve"> </v>
      </c>
      <c r="BB15" s="626">
        <v>0</v>
      </c>
      <c r="BC15" s="591">
        <f t="shared" si="13"/>
        <v>0</v>
      </c>
      <c r="BD15" s="588">
        <f t="shared" si="14"/>
        <v>0</v>
      </c>
      <c r="BE15" s="588">
        <f t="shared" si="15"/>
        <v>0</v>
      </c>
      <c r="BF15" s="589">
        <f t="shared" si="16"/>
        <v>0</v>
      </c>
      <c r="BG15" s="589">
        <f t="shared" si="17"/>
        <v>0</v>
      </c>
      <c r="BH15" s="590">
        <v>0</v>
      </c>
      <c r="BI15" s="591">
        <f t="shared" si="68"/>
        <v>0</v>
      </c>
      <c r="BJ15" s="627">
        <f t="shared" si="18"/>
        <v>0</v>
      </c>
      <c r="BK15" s="627">
        <f t="shared" si="19"/>
        <v>0</v>
      </c>
      <c r="BL15" s="627">
        <f t="shared" si="69"/>
        <v>0</v>
      </c>
      <c r="BM15" s="461" t="s">
        <v>31</v>
      </c>
      <c r="BO15" s="460"/>
      <c r="BP15" s="586" t="str">
        <f t="shared" si="70"/>
        <v xml:space="preserve"> </v>
      </c>
      <c r="BQ15" s="491">
        <v>0</v>
      </c>
      <c r="BR15" s="591">
        <f t="shared" si="20"/>
        <v>0</v>
      </c>
      <c r="BS15" s="588">
        <f t="shared" si="21"/>
        <v>0</v>
      </c>
      <c r="BT15" s="588">
        <f t="shared" si="22"/>
        <v>0</v>
      </c>
      <c r="BU15" s="589">
        <f t="shared" si="23"/>
        <v>0</v>
      </c>
      <c r="BV15" s="589">
        <f t="shared" si="24"/>
        <v>0</v>
      </c>
      <c r="BW15" s="590">
        <v>0</v>
      </c>
      <c r="BX15" s="592">
        <f t="shared" si="71"/>
        <v>0</v>
      </c>
      <c r="BY15" s="592">
        <f t="shared" si="72"/>
        <v>0</v>
      </c>
      <c r="BZ15" s="591">
        <f t="shared" si="73"/>
        <v>0</v>
      </c>
      <c r="CA15" s="591">
        <f t="shared" si="74"/>
        <v>0</v>
      </c>
      <c r="CB15" s="592">
        <f t="shared" si="75"/>
        <v>0</v>
      </c>
      <c r="CC15" s="591">
        <f t="shared" si="76"/>
        <v>0</v>
      </c>
      <c r="CD15" s="591">
        <f t="shared" si="76"/>
        <v>0</v>
      </c>
      <c r="CE15" s="591">
        <f t="shared" si="77"/>
        <v>0</v>
      </c>
      <c r="CF15" s="631">
        <f t="shared" si="25"/>
        <v>0</v>
      </c>
      <c r="CG15" s="631">
        <f t="shared" si="26"/>
        <v>0</v>
      </c>
      <c r="CH15" s="591">
        <f t="shared" si="78"/>
        <v>0</v>
      </c>
      <c r="CI15" s="461" t="s">
        <v>31</v>
      </c>
      <c r="CK15" s="514"/>
      <c r="CL15" s="1000"/>
      <c r="CM15" s="524" t="s">
        <v>655</v>
      </c>
      <c r="CN15" s="593" t="s">
        <v>31</v>
      </c>
      <c r="CO15" s="634" t="s">
        <v>54</v>
      </c>
      <c r="CP15" s="634" t="s">
        <v>54</v>
      </c>
      <c r="CQ15" s="634" t="s">
        <v>54</v>
      </c>
      <c r="CR15" s="996"/>
      <c r="CS15" s="996"/>
      <c r="CT15" s="996"/>
      <c r="CU15" s="515"/>
      <c r="CW15" s="457"/>
      <c r="CX15" s="742" t="str">
        <f t="shared" si="79"/>
        <v xml:space="preserve"> </v>
      </c>
      <c r="CY15" s="483">
        <f t="shared" si="27"/>
        <v>0</v>
      </c>
      <c r="CZ15" s="483">
        <f t="shared" si="28"/>
        <v>0</v>
      </c>
      <c r="DA15" s="534">
        <f t="shared" si="29"/>
        <v>0</v>
      </c>
      <c r="DB15" s="597" t="str">
        <f t="shared" si="30"/>
        <v xml:space="preserve"> </v>
      </c>
      <c r="DC15" s="534" t="str">
        <f t="shared" si="0"/>
        <v>-</v>
      </c>
      <c r="DD15" s="518">
        <v>0</v>
      </c>
      <c r="DE15" s="518">
        <v>0</v>
      </c>
      <c r="DF15" s="518">
        <v>0</v>
      </c>
      <c r="DG15" s="598">
        <v>0</v>
      </c>
      <c r="DH15" s="598">
        <v>0</v>
      </c>
      <c r="DI15" s="519">
        <f t="shared" si="31"/>
        <v>0</v>
      </c>
      <c r="DJ15" s="519">
        <f t="shared" si="32"/>
        <v>0</v>
      </c>
      <c r="DK15" s="529" t="s">
        <v>31</v>
      </c>
      <c r="DL15" s="472"/>
      <c r="DN15" s="459"/>
      <c r="DO15" s="486" t="str">
        <f t="shared" si="80"/>
        <v xml:space="preserve"> </v>
      </c>
      <c r="DP15" s="487">
        <f t="shared" si="33"/>
        <v>0</v>
      </c>
      <c r="DQ15" s="488">
        <f t="shared" si="34"/>
        <v>0</v>
      </c>
      <c r="DR15" s="489">
        <f t="shared" si="81"/>
        <v>0</v>
      </c>
      <c r="DS15" s="487">
        <f t="shared" si="35"/>
        <v>0</v>
      </c>
      <c r="DT15" s="488">
        <f t="shared" si="36"/>
        <v>0</v>
      </c>
      <c r="DU15" s="490">
        <f t="shared" si="82"/>
        <v>0</v>
      </c>
      <c r="DV15" s="487">
        <f t="shared" si="37"/>
        <v>0</v>
      </c>
      <c r="DW15" s="488">
        <f t="shared" si="38"/>
        <v>0</v>
      </c>
      <c r="DX15" s="490">
        <f t="shared" si="83"/>
        <v>0</v>
      </c>
      <c r="DY15" s="463">
        <f t="shared" si="39"/>
        <v>0</v>
      </c>
      <c r="DZ15" s="488">
        <f t="shared" si="40"/>
        <v>0</v>
      </c>
      <c r="EA15" s="490">
        <f t="shared" si="84"/>
        <v>0</v>
      </c>
      <c r="EB15" s="461"/>
      <c r="ED15" s="460"/>
      <c r="EE15" s="521" t="str">
        <f t="shared" si="85"/>
        <v xml:space="preserve"> </v>
      </c>
      <c r="EF15" s="491">
        <v>0</v>
      </c>
      <c r="EG15" s="492">
        <f t="shared" si="41"/>
        <v>0</v>
      </c>
      <c r="EH15" s="493">
        <f t="shared" si="42"/>
        <v>0</v>
      </c>
      <c r="EI15" s="493">
        <f t="shared" si="43"/>
        <v>0</v>
      </c>
      <c r="EJ15" s="494">
        <f t="shared" si="44"/>
        <v>0</v>
      </c>
      <c r="EK15" s="494">
        <f t="shared" si="45"/>
        <v>0</v>
      </c>
      <c r="EL15" s="495">
        <v>0</v>
      </c>
      <c r="EM15" s="627">
        <f t="shared" si="86"/>
        <v>0</v>
      </c>
      <c r="EN15" s="497">
        <f t="shared" si="46"/>
        <v>0</v>
      </c>
      <c r="EO15" s="497">
        <f t="shared" si="47"/>
        <v>0</v>
      </c>
      <c r="EP15" s="522">
        <f t="shared" si="87"/>
        <v>0</v>
      </c>
      <c r="EQ15" s="522">
        <f t="shared" si="88"/>
        <v>0</v>
      </c>
      <c r="ER15" s="498">
        <f t="shared" si="89"/>
        <v>0</v>
      </c>
      <c r="ES15" s="461"/>
      <c r="EU15" s="461"/>
      <c r="EV15" s="530" t="str">
        <f t="shared" si="48"/>
        <v xml:space="preserve"> </v>
      </c>
      <c r="EW15" s="491">
        <v>0</v>
      </c>
      <c r="EX15" s="496">
        <f t="shared" si="49"/>
        <v>0</v>
      </c>
      <c r="EY15" s="493">
        <f t="shared" si="50"/>
        <v>0</v>
      </c>
      <c r="EZ15" s="493">
        <f t="shared" si="51"/>
        <v>0</v>
      </c>
      <c r="FA15" s="494">
        <f t="shared" si="52"/>
        <v>0</v>
      </c>
      <c r="FB15" s="494">
        <f t="shared" si="53"/>
        <v>0</v>
      </c>
      <c r="FC15" s="492">
        <f t="shared" si="90"/>
        <v>0</v>
      </c>
      <c r="FD15" s="492">
        <f t="shared" si="91"/>
        <v>0</v>
      </c>
      <c r="FE15" s="492">
        <f t="shared" si="92"/>
        <v>0</v>
      </c>
      <c r="FF15" s="495">
        <v>0</v>
      </c>
      <c r="FG15" s="499">
        <f t="shared" si="54"/>
        <v>0</v>
      </c>
      <c r="FH15" s="499">
        <f t="shared" si="93"/>
        <v>0</v>
      </c>
      <c r="FI15" s="499">
        <f t="shared" si="94"/>
        <v>0</v>
      </c>
      <c r="FJ15" s="499">
        <f t="shared" si="95"/>
        <v>0</v>
      </c>
      <c r="FK15" s="496">
        <f t="shared" si="55"/>
        <v>0</v>
      </c>
      <c r="FL15" s="496">
        <f t="shared" si="56"/>
        <v>0</v>
      </c>
      <c r="FM15" s="500">
        <f t="shared" si="57"/>
        <v>0</v>
      </c>
      <c r="FN15" s="496">
        <f t="shared" si="58"/>
        <v>0</v>
      </c>
      <c r="FO15" s="496">
        <f t="shared" si="59"/>
        <v>0</v>
      </c>
      <c r="FP15" s="496">
        <f t="shared" si="60"/>
        <v>0</v>
      </c>
      <c r="FQ15" s="496">
        <f t="shared" si="61"/>
        <v>0</v>
      </c>
      <c r="FR15" s="496">
        <f t="shared" si="62"/>
        <v>0</v>
      </c>
      <c r="FS15" s="496">
        <f t="shared" si="63"/>
        <v>0</v>
      </c>
      <c r="FT15" s="461" t="s">
        <v>31</v>
      </c>
      <c r="FV15" s="457"/>
      <c r="FW15" s="709"/>
      <c r="FX15" s="709"/>
      <c r="FY15" s="710" t="s">
        <v>54</v>
      </c>
      <c r="FZ15" s="711">
        <v>0</v>
      </c>
      <c r="GA15" s="710" t="s">
        <v>54</v>
      </c>
      <c r="GB15" s="712" t="str">
        <f t="shared" si="96"/>
        <v>-</v>
      </c>
      <c r="GC15" s="499" t="str">
        <f t="shared" si="97"/>
        <v>-</v>
      </c>
      <c r="GD15" s="499" t="str">
        <f t="shared" si="105"/>
        <v>-</v>
      </c>
      <c r="GE15" s="713">
        <v>0</v>
      </c>
      <c r="GF15" s="714" t="str">
        <f t="shared" si="64"/>
        <v>-</v>
      </c>
      <c r="GG15" s="715" t="str">
        <f t="shared" si="98"/>
        <v>-</v>
      </c>
      <c r="GH15" s="457"/>
      <c r="GJ15" s="457"/>
      <c r="GK15" s="530" t="s">
        <v>31</v>
      </c>
      <c r="GL15" s="716">
        <v>0</v>
      </c>
      <c r="GM15" s="716">
        <v>0</v>
      </c>
      <c r="GN15" s="717">
        <v>1.2</v>
      </c>
      <c r="GO15" s="718">
        <f t="shared" si="99"/>
        <v>0</v>
      </c>
      <c r="GP15" s="718">
        <f t="shared" si="100"/>
        <v>0</v>
      </c>
      <c r="GQ15" s="719">
        <v>0</v>
      </c>
      <c r="GR15" s="719">
        <v>0</v>
      </c>
      <c r="GS15" s="492">
        <f t="shared" si="101"/>
        <v>0</v>
      </c>
      <c r="GT15" s="492">
        <f t="shared" si="101"/>
        <v>0</v>
      </c>
      <c r="GU15" s="720">
        <v>0</v>
      </c>
      <c r="GV15" s="720">
        <v>0</v>
      </c>
      <c r="GW15" s="494">
        <f t="shared" si="65"/>
        <v>0</v>
      </c>
      <c r="GX15" s="494">
        <f t="shared" si="65"/>
        <v>0</v>
      </c>
      <c r="GY15" s="717">
        <v>1.2</v>
      </c>
      <c r="GZ15" s="494">
        <f t="shared" si="102"/>
        <v>0</v>
      </c>
      <c r="HA15" s="494">
        <f t="shared" si="103"/>
        <v>0</v>
      </c>
      <c r="HB15" s="719">
        <v>0</v>
      </c>
      <c r="HC15" s="719">
        <v>0</v>
      </c>
      <c r="HD15" s="492">
        <f t="shared" si="104"/>
        <v>0</v>
      </c>
      <c r="HE15" s="492">
        <f t="shared" si="104"/>
        <v>0</v>
      </c>
      <c r="HF15" s="457"/>
    </row>
    <row r="16" spans="1:214" ht="20.25" customHeight="1">
      <c r="A16" s="457"/>
      <c r="B16" s="945" t="s">
        <v>671</v>
      </c>
      <c r="C16" s="946"/>
      <c r="D16" s="946"/>
      <c r="E16" s="946"/>
      <c r="F16" s="946"/>
      <c r="G16" s="946"/>
      <c r="H16" s="946"/>
      <c r="I16" s="946"/>
      <c r="J16" s="946"/>
      <c r="K16" s="946"/>
      <c r="L16" s="946"/>
      <c r="M16" s="946"/>
      <c r="N16" s="946"/>
      <c r="O16" s="946"/>
      <c r="P16" s="947"/>
      <c r="Q16" s="1013"/>
      <c r="R16" s="508" t="s">
        <v>655</v>
      </c>
      <c r="S16" s="524">
        <v>6000</v>
      </c>
      <c r="T16" s="524">
        <v>2000</v>
      </c>
      <c r="U16" s="460"/>
      <c r="W16" s="457"/>
      <c r="X16" s="599" t="s">
        <v>54</v>
      </c>
      <c r="Y16" s="484">
        <v>0</v>
      </c>
      <c r="Z16" s="484">
        <v>0</v>
      </c>
      <c r="AA16" s="619">
        <v>0</v>
      </c>
      <c r="AB16" s="584" t="s">
        <v>54</v>
      </c>
      <c r="AC16" s="585" t="s">
        <v>31</v>
      </c>
      <c r="AD16" s="585" t="s">
        <v>31</v>
      </c>
      <c r="AE16" s="620">
        <v>0</v>
      </c>
      <c r="AF16" s="620">
        <v>0</v>
      </c>
      <c r="AG16" s="485" t="s">
        <v>31</v>
      </c>
      <c r="AH16" s="472"/>
      <c r="AJ16" s="459"/>
      <c r="AK16" s="486" t="str">
        <f t="shared" si="66"/>
        <v xml:space="preserve"> </v>
      </c>
      <c r="AL16" s="621">
        <f t="shared" si="1"/>
        <v>0</v>
      </c>
      <c r="AM16" s="622">
        <f t="shared" si="2"/>
        <v>0</v>
      </c>
      <c r="AN16" s="623">
        <f t="shared" si="3"/>
        <v>0</v>
      </c>
      <c r="AO16" s="621">
        <f t="shared" si="4"/>
        <v>0</v>
      </c>
      <c r="AP16" s="622">
        <f t="shared" si="5"/>
        <v>0</v>
      </c>
      <c r="AQ16" s="624">
        <f t="shared" si="6"/>
        <v>0</v>
      </c>
      <c r="AR16" s="621">
        <f t="shared" si="7"/>
        <v>0</v>
      </c>
      <c r="AS16" s="622">
        <f t="shared" si="8"/>
        <v>0</v>
      </c>
      <c r="AT16" s="624">
        <f t="shared" si="9"/>
        <v>0</v>
      </c>
      <c r="AU16" s="625">
        <f t="shared" si="10"/>
        <v>0</v>
      </c>
      <c r="AV16" s="622">
        <f t="shared" si="11"/>
        <v>0</v>
      </c>
      <c r="AW16" s="624">
        <f t="shared" si="12"/>
        <v>0</v>
      </c>
      <c r="AX16" s="461"/>
      <c r="AZ16" s="460"/>
      <c r="BA16" s="586" t="str">
        <f t="shared" si="67"/>
        <v xml:space="preserve"> </v>
      </c>
      <c r="BB16" s="626">
        <v>0</v>
      </c>
      <c r="BC16" s="591">
        <f t="shared" si="13"/>
        <v>0</v>
      </c>
      <c r="BD16" s="588">
        <f t="shared" si="14"/>
        <v>0</v>
      </c>
      <c r="BE16" s="588">
        <f t="shared" si="15"/>
        <v>0</v>
      </c>
      <c r="BF16" s="589">
        <f t="shared" si="16"/>
        <v>0</v>
      </c>
      <c r="BG16" s="589">
        <f t="shared" si="17"/>
        <v>0</v>
      </c>
      <c r="BH16" s="590">
        <v>0</v>
      </c>
      <c r="BI16" s="591">
        <f t="shared" si="68"/>
        <v>0</v>
      </c>
      <c r="BJ16" s="627">
        <f t="shared" si="18"/>
        <v>0</v>
      </c>
      <c r="BK16" s="627">
        <f t="shared" si="19"/>
        <v>0</v>
      </c>
      <c r="BL16" s="627">
        <f t="shared" si="69"/>
        <v>0</v>
      </c>
      <c r="BM16" s="461" t="s">
        <v>31</v>
      </c>
      <c r="BO16" s="460"/>
      <c r="BP16" s="586" t="str">
        <f t="shared" si="70"/>
        <v xml:space="preserve"> </v>
      </c>
      <c r="BQ16" s="491">
        <v>0</v>
      </c>
      <c r="BR16" s="591">
        <f t="shared" si="20"/>
        <v>0</v>
      </c>
      <c r="BS16" s="588">
        <f t="shared" si="21"/>
        <v>0</v>
      </c>
      <c r="BT16" s="588">
        <f t="shared" si="22"/>
        <v>0</v>
      </c>
      <c r="BU16" s="589">
        <f t="shared" si="23"/>
        <v>0</v>
      </c>
      <c r="BV16" s="589">
        <f t="shared" si="24"/>
        <v>0</v>
      </c>
      <c r="BW16" s="590">
        <v>0</v>
      </c>
      <c r="BX16" s="592">
        <f t="shared" si="71"/>
        <v>0</v>
      </c>
      <c r="BY16" s="592">
        <f t="shared" si="72"/>
        <v>0</v>
      </c>
      <c r="BZ16" s="591">
        <f t="shared" si="73"/>
        <v>0</v>
      </c>
      <c r="CA16" s="591">
        <f t="shared" si="74"/>
        <v>0</v>
      </c>
      <c r="CB16" s="592">
        <f t="shared" si="75"/>
        <v>0</v>
      </c>
      <c r="CC16" s="591">
        <f t="shared" si="76"/>
        <v>0</v>
      </c>
      <c r="CD16" s="591">
        <f t="shared" si="76"/>
        <v>0</v>
      </c>
      <c r="CE16" s="591">
        <f t="shared" si="77"/>
        <v>0</v>
      </c>
      <c r="CF16" s="631">
        <f t="shared" si="25"/>
        <v>0</v>
      </c>
      <c r="CG16" s="631">
        <f t="shared" si="26"/>
        <v>0</v>
      </c>
      <c r="CH16" s="591">
        <f t="shared" si="78"/>
        <v>0</v>
      </c>
      <c r="CI16" s="461" t="s">
        <v>31</v>
      </c>
      <c r="CK16" s="514"/>
      <c r="CL16" s="1001"/>
      <c r="CM16" s="524" t="s">
        <v>673</v>
      </c>
      <c r="CN16" s="593" t="s">
        <v>31</v>
      </c>
      <c r="CO16" s="634" t="s">
        <v>54</v>
      </c>
      <c r="CP16" s="634" t="s">
        <v>54</v>
      </c>
      <c r="CQ16" s="634" t="s">
        <v>54</v>
      </c>
      <c r="CR16" s="996"/>
      <c r="CS16" s="996"/>
      <c r="CT16" s="996"/>
      <c r="CU16" s="515"/>
      <c r="CW16" s="457"/>
      <c r="CX16" s="742" t="str">
        <f t="shared" si="79"/>
        <v xml:space="preserve"> </v>
      </c>
      <c r="CY16" s="483">
        <f t="shared" si="27"/>
        <v>0</v>
      </c>
      <c r="CZ16" s="483">
        <f t="shared" si="28"/>
        <v>0</v>
      </c>
      <c r="DA16" s="534">
        <f t="shared" si="29"/>
        <v>0</v>
      </c>
      <c r="DB16" s="597" t="str">
        <f t="shared" si="30"/>
        <v xml:space="preserve"> </v>
      </c>
      <c r="DC16" s="534" t="str">
        <f t="shared" si="0"/>
        <v>-</v>
      </c>
      <c r="DD16" s="518">
        <v>0</v>
      </c>
      <c r="DE16" s="518">
        <v>0</v>
      </c>
      <c r="DF16" s="518">
        <v>0</v>
      </c>
      <c r="DG16" s="598">
        <v>0</v>
      </c>
      <c r="DH16" s="598">
        <v>0</v>
      </c>
      <c r="DI16" s="519">
        <f t="shared" si="31"/>
        <v>0</v>
      </c>
      <c r="DJ16" s="519">
        <f t="shared" si="32"/>
        <v>0</v>
      </c>
      <c r="DK16" s="529" t="s">
        <v>31</v>
      </c>
      <c r="DL16" s="472"/>
      <c r="DN16" s="459"/>
      <c r="DO16" s="486" t="str">
        <f t="shared" si="80"/>
        <v xml:space="preserve"> </v>
      </c>
      <c r="DP16" s="487">
        <f t="shared" si="33"/>
        <v>0</v>
      </c>
      <c r="DQ16" s="488">
        <f t="shared" si="34"/>
        <v>0</v>
      </c>
      <c r="DR16" s="489">
        <f t="shared" si="81"/>
        <v>0</v>
      </c>
      <c r="DS16" s="487">
        <f t="shared" si="35"/>
        <v>0</v>
      </c>
      <c r="DT16" s="488">
        <f t="shared" si="36"/>
        <v>0</v>
      </c>
      <c r="DU16" s="490">
        <f t="shared" si="82"/>
        <v>0</v>
      </c>
      <c r="DV16" s="487">
        <f t="shared" si="37"/>
        <v>0</v>
      </c>
      <c r="DW16" s="488">
        <f t="shared" si="38"/>
        <v>0</v>
      </c>
      <c r="DX16" s="490">
        <f t="shared" si="83"/>
        <v>0</v>
      </c>
      <c r="DY16" s="463">
        <f t="shared" si="39"/>
        <v>0</v>
      </c>
      <c r="DZ16" s="488">
        <f t="shared" si="40"/>
        <v>0</v>
      </c>
      <c r="EA16" s="490">
        <f t="shared" si="84"/>
        <v>0</v>
      </c>
      <c r="EB16" s="461"/>
      <c r="ED16" s="460"/>
      <c r="EE16" s="521" t="str">
        <f t="shared" si="85"/>
        <v xml:space="preserve"> </v>
      </c>
      <c r="EF16" s="491">
        <v>0</v>
      </c>
      <c r="EG16" s="492">
        <f t="shared" si="41"/>
        <v>0</v>
      </c>
      <c r="EH16" s="493">
        <f t="shared" si="42"/>
        <v>0</v>
      </c>
      <c r="EI16" s="493">
        <f t="shared" si="43"/>
        <v>0</v>
      </c>
      <c r="EJ16" s="494">
        <f t="shared" si="44"/>
        <v>0</v>
      </c>
      <c r="EK16" s="494">
        <f t="shared" si="45"/>
        <v>0</v>
      </c>
      <c r="EL16" s="495">
        <v>0</v>
      </c>
      <c r="EM16" s="627">
        <f t="shared" si="86"/>
        <v>0</v>
      </c>
      <c r="EN16" s="497">
        <f t="shared" si="46"/>
        <v>0</v>
      </c>
      <c r="EO16" s="497">
        <f t="shared" si="47"/>
        <v>0</v>
      </c>
      <c r="EP16" s="522">
        <f t="shared" si="87"/>
        <v>0</v>
      </c>
      <c r="EQ16" s="522">
        <f t="shared" si="88"/>
        <v>0</v>
      </c>
      <c r="ER16" s="498">
        <f t="shared" si="89"/>
        <v>0</v>
      </c>
      <c r="ES16" s="461"/>
      <c r="EU16" s="461"/>
      <c r="EV16" s="530" t="str">
        <f t="shared" si="48"/>
        <v xml:space="preserve"> </v>
      </c>
      <c r="EW16" s="491">
        <v>0</v>
      </c>
      <c r="EX16" s="496">
        <f t="shared" si="49"/>
        <v>0</v>
      </c>
      <c r="EY16" s="493">
        <f t="shared" si="50"/>
        <v>0</v>
      </c>
      <c r="EZ16" s="493">
        <f t="shared" si="51"/>
        <v>0</v>
      </c>
      <c r="FA16" s="494">
        <f t="shared" si="52"/>
        <v>0</v>
      </c>
      <c r="FB16" s="494">
        <f t="shared" si="53"/>
        <v>0</v>
      </c>
      <c r="FC16" s="492">
        <f t="shared" si="90"/>
        <v>0</v>
      </c>
      <c r="FD16" s="492">
        <f t="shared" si="91"/>
        <v>0</v>
      </c>
      <c r="FE16" s="492">
        <f t="shared" si="92"/>
        <v>0</v>
      </c>
      <c r="FF16" s="495">
        <v>0</v>
      </c>
      <c r="FG16" s="499">
        <f t="shared" si="54"/>
        <v>0</v>
      </c>
      <c r="FH16" s="499">
        <f t="shared" si="93"/>
        <v>0</v>
      </c>
      <c r="FI16" s="499">
        <f t="shared" si="94"/>
        <v>0</v>
      </c>
      <c r="FJ16" s="499">
        <f t="shared" si="95"/>
        <v>0</v>
      </c>
      <c r="FK16" s="496">
        <f t="shared" si="55"/>
        <v>0</v>
      </c>
      <c r="FL16" s="496">
        <f t="shared" si="56"/>
        <v>0</v>
      </c>
      <c r="FM16" s="500">
        <f t="shared" si="57"/>
        <v>0</v>
      </c>
      <c r="FN16" s="496">
        <f t="shared" si="58"/>
        <v>0</v>
      </c>
      <c r="FO16" s="496">
        <f t="shared" si="59"/>
        <v>0</v>
      </c>
      <c r="FP16" s="496">
        <f t="shared" si="60"/>
        <v>0</v>
      </c>
      <c r="FQ16" s="496">
        <f t="shared" si="61"/>
        <v>0</v>
      </c>
      <c r="FR16" s="496">
        <f t="shared" si="62"/>
        <v>0</v>
      </c>
      <c r="FS16" s="496">
        <f t="shared" si="63"/>
        <v>0</v>
      </c>
      <c r="FT16" s="461" t="s">
        <v>31</v>
      </c>
      <c r="FV16" s="457"/>
      <c r="FW16" s="709"/>
      <c r="FX16" s="709"/>
      <c r="FY16" s="710" t="s">
        <v>54</v>
      </c>
      <c r="FZ16" s="711">
        <v>0</v>
      </c>
      <c r="GA16" s="710" t="s">
        <v>54</v>
      </c>
      <c r="GB16" s="712" t="str">
        <f t="shared" si="96"/>
        <v>-</v>
      </c>
      <c r="GC16" s="499" t="str">
        <f t="shared" si="97"/>
        <v>-</v>
      </c>
      <c r="GD16" s="499" t="str">
        <f t="shared" si="105"/>
        <v>-</v>
      </c>
      <c r="GE16" s="713">
        <v>0</v>
      </c>
      <c r="GF16" s="714" t="str">
        <f t="shared" si="64"/>
        <v>-</v>
      </c>
      <c r="GG16" s="715" t="str">
        <f t="shared" si="98"/>
        <v>-</v>
      </c>
      <c r="GH16" s="457"/>
      <c r="GJ16" s="457"/>
      <c r="GK16" s="530" t="s">
        <v>31</v>
      </c>
      <c r="GL16" s="716">
        <v>0</v>
      </c>
      <c r="GM16" s="716">
        <v>0</v>
      </c>
      <c r="GN16" s="717">
        <v>1.2</v>
      </c>
      <c r="GO16" s="718">
        <f t="shared" si="99"/>
        <v>0</v>
      </c>
      <c r="GP16" s="718">
        <f t="shared" si="100"/>
        <v>0</v>
      </c>
      <c r="GQ16" s="719">
        <v>0</v>
      </c>
      <c r="GR16" s="719">
        <v>0</v>
      </c>
      <c r="GS16" s="492">
        <f t="shared" si="101"/>
        <v>0</v>
      </c>
      <c r="GT16" s="492">
        <f t="shared" si="101"/>
        <v>0</v>
      </c>
      <c r="GU16" s="720">
        <v>0</v>
      </c>
      <c r="GV16" s="720">
        <v>0</v>
      </c>
      <c r="GW16" s="494">
        <f t="shared" si="65"/>
        <v>0</v>
      </c>
      <c r="GX16" s="494">
        <f t="shared" si="65"/>
        <v>0</v>
      </c>
      <c r="GY16" s="717">
        <v>1.2</v>
      </c>
      <c r="GZ16" s="494">
        <f t="shared" si="102"/>
        <v>0</v>
      </c>
      <c r="HA16" s="494">
        <f t="shared" si="103"/>
        <v>0</v>
      </c>
      <c r="HB16" s="719">
        <v>0</v>
      </c>
      <c r="HC16" s="719">
        <v>0</v>
      </c>
      <c r="HD16" s="492">
        <f t="shared" si="104"/>
        <v>0</v>
      </c>
      <c r="HE16" s="492">
        <f t="shared" si="104"/>
        <v>0</v>
      </c>
      <c r="HF16" s="457"/>
    </row>
    <row r="17" spans="1:214" ht="20.25" customHeight="1">
      <c r="A17" s="457"/>
      <c r="B17" s="935" t="s">
        <v>672</v>
      </c>
      <c r="C17" s="935"/>
      <c r="D17" s="935"/>
      <c r="E17" s="935"/>
      <c r="F17" s="935"/>
      <c r="G17" s="935"/>
      <c r="H17" s="935"/>
      <c r="I17" s="935"/>
      <c r="J17" s="935"/>
      <c r="K17" s="935"/>
      <c r="L17" s="935"/>
      <c r="M17" s="935"/>
      <c r="N17" s="935"/>
      <c r="O17" s="935"/>
      <c r="P17" s="935"/>
      <c r="Q17" s="1014"/>
      <c r="R17" s="508" t="s">
        <v>673</v>
      </c>
      <c r="S17" s="524">
        <v>6000</v>
      </c>
      <c r="T17" s="524">
        <v>2000</v>
      </c>
      <c r="U17" s="460"/>
      <c r="W17" s="457"/>
      <c r="X17" s="599" t="s">
        <v>54</v>
      </c>
      <c r="Y17" s="484">
        <v>0</v>
      </c>
      <c r="Z17" s="484">
        <v>0</v>
      </c>
      <c r="AA17" s="619">
        <v>0</v>
      </c>
      <c r="AB17" s="584" t="s">
        <v>54</v>
      </c>
      <c r="AC17" s="585" t="s">
        <v>31</v>
      </c>
      <c r="AD17" s="585" t="s">
        <v>31</v>
      </c>
      <c r="AE17" s="620">
        <v>0</v>
      </c>
      <c r="AF17" s="620">
        <v>0</v>
      </c>
      <c r="AG17" s="485" t="s">
        <v>31</v>
      </c>
      <c r="AH17" s="472"/>
      <c r="AJ17" s="459"/>
      <c r="AK17" s="486" t="str">
        <f t="shared" si="66"/>
        <v xml:space="preserve"> </v>
      </c>
      <c r="AL17" s="621">
        <f t="shared" si="1"/>
        <v>0</v>
      </c>
      <c r="AM17" s="622">
        <f t="shared" si="2"/>
        <v>0</v>
      </c>
      <c r="AN17" s="623">
        <f t="shared" si="3"/>
        <v>0</v>
      </c>
      <c r="AO17" s="621">
        <f t="shared" si="4"/>
        <v>0</v>
      </c>
      <c r="AP17" s="622">
        <f t="shared" si="5"/>
        <v>0</v>
      </c>
      <c r="AQ17" s="624">
        <f t="shared" si="6"/>
        <v>0</v>
      </c>
      <c r="AR17" s="621">
        <f t="shared" si="7"/>
        <v>0</v>
      </c>
      <c r="AS17" s="622">
        <f t="shared" si="8"/>
        <v>0</v>
      </c>
      <c r="AT17" s="624">
        <f t="shared" si="9"/>
        <v>0</v>
      </c>
      <c r="AU17" s="625">
        <f t="shared" si="10"/>
        <v>0</v>
      </c>
      <c r="AV17" s="622">
        <f t="shared" si="11"/>
        <v>0</v>
      </c>
      <c r="AW17" s="624">
        <f t="shared" si="12"/>
        <v>0</v>
      </c>
      <c r="AX17" s="461"/>
      <c r="AZ17" s="460"/>
      <c r="BA17" s="586" t="str">
        <f t="shared" si="67"/>
        <v xml:space="preserve"> </v>
      </c>
      <c r="BB17" s="626">
        <v>0</v>
      </c>
      <c r="BC17" s="591">
        <f t="shared" si="13"/>
        <v>0</v>
      </c>
      <c r="BD17" s="588">
        <f t="shared" si="14"/>
        <v>0</v>
      </c>
      <c r="BE17" s="588">
        <f t="shared" si="15"/>
        <v>0</v>
      </c>
      <c r="BF17" s="589">
        <f t="shared" si="16"/>
        <v>0</v>
      </c>
      <c r="BG17" s="589">
        <f t="shared" si="17"/>
        <v>0</v>
      </c>
      <c r="BH17" s="590">
        <v>0</v>
      </c>
      <c r="BI17" s="591">
        <f t="shared" si="68"/>
        <v>0</v>
      </c>
      <c r="BJ17" s="627">
        <f t="shared" si="18"/>
        <v>0</v>
      </c>
      <c r="BK17" s="627">
        <f t="shared" si="19"/>
        <v>0</v>
      </c>
      <c r="BL17" s="627">
        <f t="shared" si="69"/>
        <v>0</v>
      </c>
      <c r="BM17" s="461" t="s">
        <v>31</v>
      </c>
      <c r="BO17" s="460"/>
      <c r="BP17" s="586" t="str">
        <f t="shared" si="70"/>
        <v xml:space="preserve"> </v>
      </c>
      <c r="BQ17" s="491">
        <v>0</v>
      </c>
      <c r="BR17" s="591">
        <f t="shared" si="20"/>
        <v>0</v>
      </c>
      <c r="BS17" s="588">
        <f t="shared" si="21"/>
        <v>0</v>
      </c>
      <c r="BT17" s="588">
        <f t="shared" si="22"/>
        <v>0</v>
      </c>
      <c r="BU17" s="589">
        <f t="shared" si="23"/>
        <v>0</v>
      </c>
      <c r="BV17" s="589">
        <f t="shared" si="24"/>
        <v>0</v>
      </c>
      <c r="BW17" s="590">
        <v>0</v>
      </c>
      <c r="BX17" s="592">
        <f t="shared" si="71"/>
        <v>0</v>
      </c>
      <c r="BY17" s="592">
        <f t="shared" si="72"/>
        <v>0</v>
      </c>
      <c r="BZ17" s="591">
        <f t="shared" si="73"/>
        <v>0</v>
      </c>
      <c r="CA17" s="591">
        <f t="shared" si="74"/>
        <v>0</v>
      </c>
      <c r="CB17" s="592">
        <f t="shared" si="75"/>
        <v>0</v>
      </c>
      <c r="CC17" s="591">
        <f t="shared" si="76"/>
        <v>0</v>
      </c>
      <c r="CD17" s="591">
        <f t="shared" si="76"/>
        <v>0</v>
      </c>
      <c r="CE17" s="591">
        <f t="shared" si="77"/>
        <v>0</v>
      </c>
      <c r="CF17" s="631">
        <f t="shared" si="25"/>
        <v>0</v>
      </c>
      <c r="CG17" s="631">
        <f t="shared" si="26"/>
        <v>0</v>
      </c>
      <c r="CH17" s="591">
        <f t="shared" si="78"/>
        <v>0</v>
      </c>
      <c r="CI17" s="461" t="s">
        <v>31</v>
      </c>
      <c r="CK17" s="514"/>
      <c r="CL17" s="999" t="s">
        <v>42</v>
      </c>
      <c r="CM17" s="525" t="s">
        <v>675</v>
      </c>
      <c r="CN17" s="593" t="s">
        <v>31</v>
      </c>
      <c r="CO17" s="634" t="s">
        <v>54</v>
      </c>
      <c r="CP17" s="634" t="s">
        <v>54</v>
      </c>
      <c r="CQ17" s="636"/>
      <c r="CR17" s="996"/>
      <c r="CS17" s="996"/>
      <c r="CT17" s="996"/>
      <c r="CU17" s="515"/>
      <c r="CW17" s="457"/>
      <c r="CX17" s="742" t="str">
        <f t="shared" si="79"/>
        <v xml:space="preserve"> </v>
      </c>
      <c r="CY17" s="483">
        <f t="shared" si="27"/>
        <v>0</v>
      </c>
      <c r="CZ17" s="483">
        <f t="shared" si="28"/>
        <v>0</v>
      </c>
      <c r="DA17" s="534">
        <f t="shared" si="29"/>
        <v>0</v>
      </c>
      <c r="DB17" s="597" t="str">
        <f t="shared" si="30"/>
        <v xml:space="preserve"> </v>
      </c>
      <c r="DC17" s="534" t="str">
        <f t="shared" si="0"/>
        <v>-</v>
      </c>
      <c r="DD17" s="518">
        <v>0</v>
      </c>
      <c r="DE17" s="518">
        <v>0</v>
      </c>
      <c r="DF17" s="518">
        <v>0</v>
      </c>
      <c r="DG17" s="598">
        <v>0</v>
      </c>
      <c r="DH17" s="598">
        <v>0</v>
      </c>
      <c r="DI17" s="519">
        <f t="shared" si="31"/>
        <v>0</v>
      </c>
      <c r="DJ17" s="519">
        <f t="shared" si="32"/>
        <v>0</v>
      </c>
      <c r="DK17" s="529" t="s">
        <v>31</v>
      </c>
      <c r="DL17" s="472"/>
      <c r="DN17" s="459"/>
      <c r="DO17" s="486" t="str">
        <f t="shared" si="80"/>
        <v xml:space="preserve"> </v>
      </c>
      <c r="DP17" s="487">
        <f t="shared" si="33"/>
        <v>0</v>
      </c>
      <c r="DQ17" s="488">
        <f t="shared" si="34"/>
        <v>0</v>
      </c>
      <c r="DR17" s="489">
        <f t="shared" si="81"/>
        <v>0</v>
      </c>
      <c r="DS17" s="487">
        <f t="shared" si="35"/>
        <v>0</v>
      </c>
      <c r="DT17" s="488">
        <f t="shared" si="36"/>
        <v>0</v>
      </c>
      <c r="DU17" s="490">
        <f t="shared" si="82"/>
        <v>0</v>
      </c>
      <c r="DV17" s="487">
        <f t="shared" si="37"/>
        <v>0</v>
      </c>
      <c r="DW17" s="488">
        <f t="shared" si="38"/>
        <v>0</v>
      </c>
      <c r="DX17" s="490">
        <f t="shared" si="83"/>
        <v>0</v>
      </c>
      <c r="DY17" s="463">
        <f t="shared" si="39"/>
        <v>0</v>
      </c>
      <c r="DZ17" s="488">
        <f t="shared" si="40"/>
        <v>0</v>
      </c>
      <c r="EA17" s="490">
        <f t="shared" si="84"/>
        <v>0</v>
      </c>
      <c r="EB17" s="461"/>
      <c r="ED17" s="460"/>
      <c r="EE17" s="521" t="str">
        <f t="shared" si="85"/>
        <v xml:space="preserve"> </v>
      </c>
      <c r="EF17" s="491">
        <v>0</v>
      </c>
      <c r="EG17" s="492">
        <f t="shared" si="41"/>
        <v>0</v>
      </c>
      <c r="EH17" s="493">
        <f t="shared" si="42"/>
        <v>0</v>
      </c>
      <c r="EI17" s="493">
        <f t="shared" si="43"/>
        <v>0</v>
      </c>
      <c r="EJ17" s="494">
        <f t="shared" si="44"/>
        <v>0</v>
      </c>
      <c r="EK17" s="494">
        <f t="shared" si="45"/>
        <v>0</v>
      </c>
      <c r="EL17" s="495">
        <v>0</v>
      </c>
      <c r="EM17" s="627">
        <f t="shared" si="86"/>
        <v>0</v>
      </c>
      <c r="EN17" s="497">
        <f t="shared" si="46"/>
        <v>0</v>
      </c>
      <c r="EO17" s="497">
        <f t="shared" si="47"/>
        <v>0</v>
      </c>
      <c r="EP17" s="522">
        <f t="shared" si="87"/>
        <v>0</v>
      </c>
      <c r="EQ17" s="522">
        <f t="shared" si="88"/>
        <v>0</v>
      </c>
      <c r="ER17" s="498">
        <f t="shared" si="89"/>
        <v>0</v>
      </c>
      <c r="ES17" s="461"/>
      <c r="EU17" s="461"/>
      <c r="EV17" s="530" t="str">
        <f t="shared" si="48"/>
        <v xml:space="preserve"> </v>
      </c>
      <c r="EW17" s="491">
        <v>0</v>
      </c>
      <c r="EX17" s="496">
        <f t="shared" si="49"/>
        <v>0</v>
      </c>
      <c r="EY17" s="493">
        <f t="shared" si="50"/>
        <v>0</v>
      </c>
      <c r="EZ17" s="493">
        <f t="shared" si="51"/>
        <v>0</v>
      </c>
      <c r="FA17" s="494">
        <f t="shared" si="52"/>
        <v>0</v>
      </c>
      <c r="FB17" s="494">
        <f t="shared" si="53"/>
        <v>0</v>
      </c>
      <c r="FC17" s="492">
        <f t="shared" si="90"/>
        <v>0</v>
      </c>
      <c r="FD17" s="492">
        <f t="shared" si="91"/>
        <v>0</v>
      </c>
      <c r="FE17" s="492">
        <f t="shared" si="92"/>
        <v>0</v>
      </c>
      <c r="FF17" s="495">
        <v>0</v>
      </c>
      <c r="FG17" s="499">
        <f t="shared" si="54"/>
        <v>0</v>
      </c>
      <c r="FH17" s="499">
        <f t="shared" si="93"/>
        <v>0</v>
      </c>
      <c r="FI17" s="499">
        <f t="shared" si="94"/>
        <v>0</v>
      </c>
      <c r="FJ17" s="499">
        <f t="shared" si="95"/>
        <v>0</v>
      </c>
      <c r="FK17" s="496">
        <f t="shared" si="55"/>
        <v>0</v>
      </c>
      <c r="FL17" s="496">
        <f t="shared" si="56"/>
        <v>0</v>
      </c>
      <c r="FM17" s="500">
        <f t="shared" si="57"/>
        <v>0</v>
      </c>
      <c r="FN17" s="496">
        <f t="shared" si="58"/>
        <v>0</v>
      </c>
      <c r="FO17" s="496">
        <f t="shared" si="59"/>
        <v>0</v>
      </c>
      <c r="FP17" s="496">
        <f t="shared" si="60"/>
        <v>0</v>
      </c>
      <c r="FQ17" s="496">
        <f t="shared" si="61"/>
        <v>0</v>
      </c>
      <c r="FR17" s="496">
        <f t="shared" si="62"/>
        <v>0</v>
      </c>
      <c r="FS17" s="496">
        <f t="shared" si="63"/>
        <v>0</v>
      </c>
      <c r="FT17" s="461" t="s">
        <v>31</v>
      </c>
      <c r="FV17" s="457"/>
      <c r="FW17" s="709"/>
      <c r="FX17" s="709"/>
      <c r="FY17" s="710" t="s">
        <v>54</v>
      </c>
      <c r="FZ17" s="711">
        <v>0</v>
      </c>
      <c r="GA17" s="710" t="s">
        <v>54</v>
      </c>
      <c r="GB17" s="712" t="str">
        <f t="shared" si="96"/>
        <v>-</v>
      </c>
      <c r="GC17" s="499" t="str">
        <f t="shared" si="97"/>
        <v>-</v>
      </c>
      <c r="GD17" s="499" t="str">
        <f t="shared" si="105"/>
        <v>-</v>
      </c>
      <c r="GE17" s="713">
        <v>0</v>
      </c>
      <c r="GF17" s="714" t="str">
        <f t="shared" si="64"/>
        <v>-</v>
      </c>
      <c r="GG17" s="715" t="str">
        <f t="shared" si="98"/>
        <v>-</v>
      </c>
      <c r="GH17" s="457"/>
      <c r="GJ17" s="457"/>
      <c r="GK17" s="530" t="s">
        <v>31</v>
      </c>
      <c r="GL17" s="716">
        <v>0</v>
      </c>
      <c r="GM17" s="716">
        <v>0</v>
      </c>
      <c r="GN17" s="717">
        <v>1.2</v>
      </c>
      <c r="GO17" s="718">
        <f t="shared" si="99"/>
        <v>0</v>
      </c>
      <c r="GP17" s="718">
        <f t="shared" si="100"/>
        <v>0</v>
      </c>
      <c r="GQ17" s="719">
        <v>0</v>
      </c>
      <c r="GR17" s="719">
        <v>0</v>
      </c>
      <c r="GS17" s="492">
        <f t="shared" si="101"/>
        <v>0</v>
      </c>
      <c r="GT17" s="492">
        <f t="shared" si="101"/>
        <v>0</v>
      </c>
      <c r="GU17" s="720">
        <v>0</v>
      </c>
      <c r="GV17" s="720">
        <v>0</v>
      </c>
      <c r="GW17" s="494">
        <f t="shared" si="65"/>
        <v>0</v>
      </c>
      <c r="GX17" s="494">
        <f t="shared" si="65"/>
        <v>0</v>
      </c>
      <c r="GY17" s="717">
        <v>1.2</v>
      </c>
      <c r="GZ17" s="494">
        <f t="shared" si="102"/>
        <v>0</v>
      </c>
      <c r="HA17" s="494">
        <f t="shared" si="103"/>
        <v>0</v>
      </c>
      <c r="HB17" s="719">
        <v>0</v>
      </c>
      <c r="HC17" s="719">
        <v>0</v>
      </c>
      <c r="HD17" s="492">
        <f t="shared" si="104"/>
        <v>0</v>
      </c>
      <c r="HE17" s="492">
        <f t="shared" si="104"/>
        <v>0</v>
      </c>
      <c r="HF17" s="457"/>
    </row>
    <row r="18" spans="1:214" ht="20.25" customHeight="1">
      <c r="A18" s="457"/>
      <c r="B18" s="935"/>
      <c r="C18" s="935"/>
      <c r="D18" s="935"/>
      <c r="E18" s="935"/>
      <c r="F18" s="935"/>
      <c r="G18" s="935"/>
      <c r="H18" s="935"/>
      <c r="I18" s="935"/>
      <c r="J18" s="935"/>
      <c r="K18" s="935"/>
      <c r="L18" s="935"/>
      <c r="M18" s="935"/>
      <c r="N18" s="935"/>
      <c r="O18" s="935"/>
      <c r="P18" s="935"/>
      <c r="Q18" s="1015" t="s">
        <v>674</v>
      </c>
      <c r="R18" s="509" t="s">
        <v>675</v>
      </c>
      <c r="S18" s="525">
        <v>12000</v>
      </c>
      <c r="T18" s="525" t="s">
        <v>54</v>
      </c>
      <c r="U18" s="460"/>
      <c r="W18" s="457"/>
      <c r="X18" s="599" t="s">
        <v>54</v>
      </c>
      <c r="Y18" s="484">
        <v>0</v>
      </c>
      <c r="Z18" s="484">
        <v>0</v>
      </c>
      <c r="AA18" s="619">
        <v>0</v>
      </c>
      <c r="AB18" s="584" t="s">
        <v>54</v>
      </c>
      <c r="AC18" s="585" t="s">
        <v>31</v>
      </c>
      <c r="AD18" s="585" t="s">
        <v>31</v>
      </c>
      <c r="AE18" s="620">
        <v>0</v>
      </c>
      <c r="AF18" s="620">
        <v>0</v>
      </c>
      <c r="AG18" s="485" t="s">
        <v>31</v>
      </c>
      <c r="AH18" s="472"/>
      <c r="AJ18" s="459"/>
      <c r="AK18" s="486" t="str">
        <f t="shared" si="66"/>
        <v xml:space="preserve"> </v>
      </c>
      <c r="AL18" s="621">
        <f t="shared" si="1"/>
        <v>0</v>
      </c>
      <c r="AM18" s="622">
        <f t="shared" si="2"/>
        <v>0</v>
      </c>
      <c r="AN18" s="623">
        <f t="shared" si="3"/>
        <v>0</v>
      </c>
      <c r="AO18" s="621">
        <f t="shared" si="4"/>
        <v>0</v>
      </c>
      <c r="AP18" s="622">
        <f t="shared" si="5"/>
        <v>0</v>
      </c>
      <c r="AQ18" s="624">
        <f t="shared" si="6"/>
        <v>0</v>
      </c>
      <c r="AR18" s="621">
        <f t="shared" si="7"/>
        <v>0</v>
      </c>
      <c r="AS18" s="622">
        <f t="shared" si="8"/>
        <v>0</v>
      </c>
      <c r="AT18" s="624">
        <f t="shared" si="9"/>
        <v>0</v>
      </c>
      <c r="AU18" s="625">
        <f t="shared" si="10"/>
        <v>0</v>
      </c>
      <c r="AV18" s="622">
        <f t="shared" si="11"/>
        <v>0</v>
      </c>
      <c r="AW18" s="624">
        <f t="shared" si="12"/>
        <v>0</v>
      </c>
      <c r="AX18" s="461"/>
      <c r="AZ18" s="460"/>
      <c r="BA18" s="586" t="str">
        <f t="shared" si="67"/>
        <v xml:space="preserve"> </v>
      </c>
      <c r="BB18" s="626">
        <v>0</v>
      </c>
      <c r="BC18" s="591">
        <f t="shared" si="13"/>
        <v>0</v>
      </c>
      <c r="BD18" s="588">
        <f t="shared" si="14"/>
        <v>0</v>
      </c>
      <c r="BE18" s="588">
        <f t="shared" si="15"/>
        <v>0</v>
      </c>
      <c r="BF18" s="589">
        <f t="shared" si="16"/>
        <v>0</v>
      </c>
      <c r="BG18" s="589">
        <f t="shared" si="17"/>
        <v>0</v>
      </c>
      <c r="BH18" s="590">
        <v>0</v>
      </c>
      <c r="BI18" s="591">
        <f t="shared" si="68"/>
        <v>0</v>
      </c>
      <c r="BJ18" s="627">
        <f t="shared" si="18"/>
        <v>0</v>
      </c>
      <c r="BK18" s="627">
        <f t="shared" si="19"/>
        <v>0</v>
      </c>
      <c r="BL18" s="627">
        <f t="shared" si="69"/>
        <v>0</v>
      </c>
      <c r="BM18" s="461" t="s">
        <v>31</v>
      </c>
      <c r="BO18" s="460"/>
      <c r="BP18" s="586" t="str">
        <f t="shared" si="70"/>
        <v xml:space="preserve"> </v>
      </c>
      <c r="BQ18" s="491">
        <v>0</v>
      </c>
      <c r="BR18" s="591">
        <f t="shared" si="20"/>
        <v>0</v>
      </c>
      <c r="BS18" s="588">
        <f t="shared" si="21"/>
        <v>0</v>
      </c>
      <c r="BT18" s="588">
        <f t="shared" si="22"/>
        <v>0</v>
      </c>
      <c r="BU18" s="589">
        <f t="shared" si="23"/>
        <v>0</v>
      </c>
      <c r="BV18" s="589">
        <f t="shared" si="24"/>
        <v>0</v>
      </c>
      <c r="BW18" s="590">
        <v>0</v>
      </c>
      <c r="BX18" s="592">
        <f t="shared" si="71"/>
        <v>0</v>
      </c>
      <c r="BY18" s="592">
        <f t="shared" si="72"/>
        <v>0</v>
      </c>
      <c r="BZ18" s="591">
        <f t="shared" si="73"/>
        <v>0</v>
      </c>
      <c r="CA18" s="591">
        <f t="shared" si="74"/>
        <v>0</v>
      </c>
      <c r="CB18" s="592">
        <f t="shared" si="75"/>
        <v>0</v>
      </c>
      <c r="CC18" s="591">
        <f t="shared" si="76"/>
        <v>0</v>
      </c>
      <c r="CD18" s="591">
        <f t="shared" si="76"/>
        <v>0</v>
      </c>
      <c r="CE18" s="591">
        <f t="shared" si="77"/>
        <v>0</v>
      </c>
      <c r="CF18" s="631">
        <f t="shared" si="25"/>
        <v>0</v>
      </c>
      <c r="CG18" s="631">
        <f t="shared" si="26"/>
        <v>0</v>
      </c>
      <c r="CH18" s="591">
        <f t="shared" si="78"/>
        <v>0</v>
      </c>
      <c r="CI18" s="461" t="s">
        <v>31</v>
      </c>
      <c r="CK18" s="514"/>
      <c r="CL18" s="1000"/>
      <c r="CM18" s="525" t="s">
        <v>676</v>
      </c>
      <c r="CN18" s="593" t="s">
        <v>31</v>
      </c>
      <c r="CO18" s="634" t="s">
        <v>54</v>
      </c>
      <c r="CP18" s="634" t="s">
        <v>54</v>
      </c>
      <c r="CQ18" s="636"/>
      <c r="CR18" s="996"/>
      <c r="CS18" s="996"/>
      <c r="CT18" s="996"/>
      <c r="CU18" s="515"/>
      <c r="CW18" s="457"/>
      <c r="CX18" s="742" t="str">
        <f t="shared" si="79"/>
        <v xml:space="preserve"> </v>
      </c>
      <c r="CY18" s="483">
        <f t="shared" si="27"/>
        <v>0</v>
      </c>
      <c r="CZ18" s="483">
        <f t="shared" si="28"/>
        <v>0</v>
      </c>
      <c r="DA18" s="534">
        <f t="shared" si="29"/>
        <v>0</v>
      </c>
      <c r="DB18" s="597" t="str">
        <f t="shared" si="30"/>
        <v xml:space="preserve"> </v>
      </c>
      <c r="DC18" s="534" t="str">
        <f t="shared" si="0"/>
        <v>-</v>
      </c>
      <c r="DD18" s="518">
        <v>0</v>
      </c>
      <c r="DE18" s="518">
        <v>0</v>
      </c>
      <c r="DF18" s="518">
        <v>0</v>
      </c>
      <c r="DG18" s="598">
        <v>0</v>
      </c>
      <c r="DH18" s="598">
        <v>0</v>
      </c>
      <c r="DI18" s="519">
        <f t="shared" si="31"/>
        <v>0</v>
      </c>
      <c r="DJ18" s="519">
        <f t="shared" si="32"/>
        <v>0</v>
      </c>
      <c r="DK18" s="529" t="s">
        <v>31</v>
      </c>
      <c r="DL18" s="472"/>
      <c r="DN18" s="459"/>
      <c r="DO18" s="486" t="str">
        <f t="shared" si="80"/>
        <v xml:space="preserve"> </v>
      </c>
      <c r="DP18" s="487">
        <f t="shared" si="33"/>
        <v>0</v>
      </c>
      <c r="DQ18" s="488">
        <f t="shared" si="34"/>
        <v>0</v>
      </c>
      <c r="DR18" s="489">
        <f t="shared" si="81"/>
        <v>0</v>
      </c>
      <c r="DS18" s="487">
        <f t="shared" si="35"/>
        <v>0</v>
      </c>
      <c r="DT18" s="488">
        <f t="shared" si="36"/>
        <v>0</v>
      </c>
      <c r="DU18" s="490">
        <f t="shared" si="82"/>
        <v>0</v>
      </c>
      <c r="DV18" s="487">
        <f t="shared" si="37"/>
        <v>0</v>
      </c>
      <c r="DW18" s="488">
        <f t="shared" si="38"/>
        <v>0</v>
      </c>
      <c r="DX18" s="490">
        <f t="shared" si="83"/>
        <v>0</v>
      </c>
      <c r="DY18" s="463">
        <f t="shared" si="39"/>
        <v>0</v>
      </c>
      <c r="DZ18" s="488">
        <f t="shared" si="40"/>
        <v>0</v>
      </c>
      <c r="EA18" s="490">
        <f t="shared" si="84"/>
        <v>0</v>
      </c>
      <c r="EB18" s="461"/>
      <c r="ED18" s="460"/>
      <c r="EE18" s="521" t="str">
        <f t="shared" si="85"/>
        <v xml:space="preserve"> </v>
      </c>
      <c r="EF18" s="491">
        <v>0</v>
      </c>
      <c r="EG18" s="492">
        <f t="shared" si="41"/>
        <v>0</v>
      </c>
      <c r="EH18" s="493">
        <f t="shared" si="42"/>
        <v>0</v>
      </c>
      <c r="EI18" s="493">
        <f t="shared" si="43"/>
        <v>0</v>
      </c>
      <c r="EJ18" s="494">
        <f t="shared" si="44"/>
        <v>0</v>
      </c>
      <c r="EK18" s="494">
        <f t="shared" si="45"/>
        <v>0</v>
      </c>
      <c r="EL18" s="495">
        <v>0</v>
      </c>
      <c r="EM18" s="627">
        <f t="shared" si="86"/>
        <v>0</v>
      </c>
      <c r="EN18" s="497">
        <f t="shared" si="46"/>
        <v>0</v>
      </c>
      <c r="EO18" s="497">
        <f t="shared" si="47"/>
        <v>0</v>
      </c>
      <c r="EP18" s="522">
        <f t="shared" si="87"/>
        <v>0</v>
      </c>
      <c r="EQ18" s="522">
        <f t="shared" si="88"/>
        <v>0</v>
      </c>
      <c r="ER18" s="498">
        <f t="shared" si="89"/>
        <v>0</v>
      </c>
      <c r="ES18" s="461"/>
      <c r="EU18" s="461"/>
      <c r="EV18" s="530" t="str">
        <f t="shared" si="48"/>
        <v xml:space="preserve"> </v>
      </c>
      <c r="EW18" s="491">
        <v>0</v>
      </c>
      <c r="EX18" s="496">
        <f t="shared" si="49"/>
        <v>0</v>
      </c>
      <c r="EY18" s="493">
        <f t="shared" si="50"/>
        <v>0</v>
      </c>
      <c r="EZ18" s="493">
        <f t="shared" si="51"/>
        <v>0</v>
      </c>
      <c r="FA18" s="494">
        <f t="shared" si="52"/>
        <v>0</v>
      </c>
      <c r="FB18" s="494">
        <f t="shared" si="53"/>
        <v>0</v>
      </c>
      <c r="FC18" s="492">
        <f t="shared" si="90"/>
        <v>0</v>
      </c>
      <c r="FD18" s="492">
        <f t="shared" si="91"/>
        <v>0</v>
      </c>
      <c r="FE18" s="492">
        <f t="shared" si="92"/>
        <v>0</v>
      </c>
      <c r="FF18" s="495">
        <v>0</v>
      </c>
      <c r="FG18" s="499">
        <f t="shared" si="54"/>
        <v>0</v>
      </c>
      <c r="FH18" s="499">
        <f t="shared" si="93"/>
        <v>0</v>
      </c>
      <c r="FI18" s="499">
        <f t="shared" si="94"/>
        <v>0</v>
      </c>
      <c r="FJ18" s="499">
        <f t="shared" si="95"/>
        <v>0</v>
      </c>
      <c r="FK18" s="496">
        <f t="shared" si="55"/>
        <v>0</v>
      </c>
      <c r="FL18" s="496">
        <f t="shared" si="56"/>
        <v>0</v>
      </c>
      <c r="FM18" s="500">
        <f t="shared" si="57"/>
        <v>0</v>
      </c>
      <c r="FN18" s="496">
        <f t="shared" si="58"/>
        <v>0</v>
      </c>
      <c r="FO18" s="496">
        <f t="shared" si="59"/>
        <v>0</v>
      </c>
      <c r="FP18" s="496">
        <f t="shared" si="60"/>
        <v>0</v>
      </c>
      <c r="FQ18" s="496">
        <f t="shared" si="61"/>
        <v>0</v>
      </c>
      <c r="FR18" s="496">
        <f t="shared" si="62"/>
        <v>0</v>
      </c>
      <c r="FS18" s="496">
        <f t="shared" si="63"/>
        <v>0</v>
      </c>
      <c r="FT18" s="461" t="s">
        <v>31</v>
      </c>
      <c r="FV18" s="457"/>
      <c r="FW18" s="709"/>
      <c r="FX18" s="709"/>
      <c r="FY18" s="710" t="s">
        <v>54</v>
      </c>
      <c r="FZ18" s="711">
        <v>0</v>
      </c>
      <c r="GA18" s="710" t="s">
        <v>54</v>
      </c>
      <c r="GB18" s="712" t="str">
        <f t="shared" si="96"/>
        <v>-</v>
      </c>
      <c r="GC18" s="499" t="str">
        <f t="shared" si="97"/>
        <v>-</v>
      </c>
      <c r="GD18" s="499" t="str">
        <f t="shared" si="105"/>
        <v>-</v>
      </c>
      <c r="GE18" s="713">
        <v>0</v>
      </c>
      <c r="GF18" s="714" t="str">
        <f t="shared" si="64"/>
        <v>-</v>
      </c>
      <c r="GG18" s="715" t="str">
        <f t="shared" si="98"/>
        <v>-</v>
      </c>
      <c r="GH18" s="457"/>
      <c r="GJ18" s="457"/>
      <c r="GK18" s="530" t="s">
        <v>31</v>
      </c>
      <c r="GL18" s="716">
        <v>0</v>
      </c>
      <c r="GM18" s="716">
        <v>0</v>
      </c>
      <c r="GN18" s="717">
        <v>1.2</v>
      </c>
      <c r="GO18" s="718">
        <f t="shared" si="99"/>
        <v>0</v>
      </c>
      <c r="GP18" s="718">
        <f t="shared" si="100"/>
        <v>0</v>
      </c>
      <c r="GQ18" s="719">
        <v>0</v>
      </c>
      <c r="GR18" s="719">
        <v>0</v>
      </c>
      <c r="GS18" s="492">
        <f t="shared" si="101"/>
        <v>0</v>
      </c>
      <c r="GT18" s="492">
        <f t="shared" si="101"/>
        <v>0</v>
      </c>
      <c r="GU18" s="720">
        <v>0</v>
      </c>
      <c r="GV18" s="720">
        <v>0</v>
      </c>
      <c r="GW18" s="494">
        <f t="shared" si="65"/>
        <v>0</v>
      </c>
      <c r="GX18" s="494">
        <f t="shared" si="65"/>
        <v>0</v>
      </c>
      <c r="GY18" s="717">
        <v>1.2</v>
      </c>
      <c r="GZ18" s="494">
        <f t="shared" si="102"/>
        <v>0</v>
      </c>
      <c r="HA18" s="494">
        <f t="shared" si="103"/>
        <v>0</v>
      </c>
      <c r="HB18" s="719">
        <v>0</v>
      </c>
      <c r="HC18" s="719">
        <v>0</v>
      </c>
      <c r="HD18" s="492">
        <f t="shared" si="104"/>
        <v>0</v>
      </c>
      <c r="HE18" s="492">
        <f t="shared" si="104"/>
        <v>0</v>
      </c>
      <c r="HF18" s="457"/>
    </row>
    <row r="19" spans="1:214" ht="17.25" customHeight="1">
      <c r="A19" s="457"/>
      <c r="B19" s="940" t="s">
        <v>779</v>
      </c>
      <c r="C19" s="941"/>
      <c r="D19" s="941"/>
      <c r="E19" s="941"/>
      <c r="F19" s="941"/>
      <c r="G19" s="941"/>
      <c r="H19" s="941"/>
      <c r="I19" s="941"/>
      <c r="J19" s="941"/>
      <c r="K19" s="941"/>
      <c r="L19" s="941"/>
      <c r="M19" s="941"/>
      <c r="N19" s="941"/>
      <c r="O19" s="941"/>
      <c r="P19" s="942"/>
      <c r="Q19" s="1016"/>
      <c r="R19" s="509" t="s">
        <v>676</v>
      </c>
      <c r="S19" s="525">
        <v>12000</v>
      </c>
      <c r="T19" s="525" t="s">
        <v>54</v>
      </c>
      <c r="U19" s="460"/>
      <c r="W19" s="457"/>
      <c r="X19" s="599" t="s">
        <v>54</v>
      </c>
      <c r="Y19" s="484">
        <v>0</v>
      </c>
      <c r="Z19" s="484">
        <v>0</v>
      </c>
      <c r="AA19" s="619">
        <v>0</v>
      </c>
      <c r="AB19" s="584" t="s">
        <v>54</v>
      </c>
      <c r="AC19" s="585" t="s">
        <v>31</v>
      </c>
      <c r="AD19" s="585" t="s">
        <v>31</v>
      </c>
      <c r="AE19" s="620">
        <v>0</v>
      </c>
      <c r="AF19" s="620">
        <v>0</v>
      </c>
      <c r="AG19" s="485" t="s">
        <v>31</v>
      </c>
      <c r="AH19" s="472"/>
      <c r="AJ19" s="459"/>
      <c r="AK19" s="486" t="str">
        <f t="shared" si="66"/>
        <v xml:space="preserve"> </v>
      </c>
      <c r="AL19" s="621">
        <f t="shared" si="1"/>
        <v>0</v>
      </c>
      <c r="AM19" s="622">
        <f t="shared" si="2"/>
        <v>0</v>
      </c>
      <c r="AN19" s="623">
        <f t="shared" si="3"/>
        <v>0</v>
      </c>
      <c r="AO19" s="621">
        <f t="shared" si="4"/>
        <v>0</v>
      </c>
      <c r="AP19" s="622">
        <f t="shared" si="5"/>
        <v>0</v>
      </c>
      <c r="AQ19" s="624">
        <f t="shared" si="6"/>
        <v>0</v>
      </c>
      <c r="AR19" s="621">
        <f t="shared" si="7"/>
        <v>0</v>
      </c>
      <c r="AS19" s="622">
        <f t="shared" si="8"/>
        <v>0</v>
      </c>
      <c r="AT19" s="624">
        <f t="shared" si="9"/>
        <v>0</v>
      </c>
      <c r="AU19" s="625">
        <f t="shared" si="10"/>
        <v>0</v>
      </c>
      <c r="AV19" s="622">
        <f t="shared" si="11"/>
        <v>0</v>
      </c>
      <c r="AW19" s="624">
        <f t="shared" si="12"/>
        <v>0</v>
      </c>
      <c r="AX19" s="461"/>
      <c r="AZ19" s="460"/>
      <c r="BA19" s="586" t="str">
        <f t="shared" si="67"/>
        <v xml:space="preserve"> </v>
      </c>
      <c r="BB19" s="626">
        <v>0</v>
      </c>
      <c r="BC19" s="591">
        <f t="shared" si="13"/>
        <v>0</v>
      </c>
      <c r="BD19" s="588">
        <f t="shared" si="14"/>
        <v>0</v>
      </c>
      <c r="BE19" s="588">
        <f t="shared" si="15"/>
        <v>0</v>
      </c>
      <c r="BF19" s="589">
        <f t="shared" si="16"/>
        <v>0</v>
      </c>
      <c r="BG19" s="589">
        <f t="shared" si="17"/>
        <v>0</v>
      </c>
      <c r="BH19" s="590">
        <v>0</v>
      </c>
      <c r="BI19" s="591">
        <f t="shared" si="68"/>
        <v>0</v>
      </c>
      <c r="BJ19" s="627">
        <f t="shared" si="18"/>
        <v>0</v>
      </c>
      <c r="BK19" s="627">
        <f t="shared" si="19"/>
        <v>0</v>
      </c>
      <c r="BL19" s="627">
        <f t="shared" si="69"/>
        <v>0</v>
      </c>
      <c r="BM19" s="461" t="s">
        <v>31</v>
      </c>
      <c r="BO19" s="460"/>
      <c r="BP19" s="586" t="str">
        <f t="shared" si="70"/>
        <v xml:space="preserve"> </v>
      </c>
      <c r="BQ19" s="491">
        <v>0</v>
      </c>
      <c r="BR19" s="591">
        <f t="shared" si="20"/>
        <v>0</v>
      </c>
      <c r="BS19" s="588">
        <f t="shared" si="21"/>
        <v>0</v>
      </c>
      <c r="BT19" s="588">
        <f t="shared" si="22"/>
        <v>0</v>
      </c>
      <c r="BU19" s="589">
        <f t="shared" si="23"/>
        <v>0</v>
      </c>
      <c r="BV19" s="589">
        <f t="shared" si="24"/>
        <v>0</v>
      </c>
      <c r="BW19" s="590">
        <v>0</v>
      </c>
      <c r="BX19" s="592">
        <f t="shared" si="71"/>
        <v>0</v>
      </c>
      <c r="BY19" s="592">
        <f t="shared" si="72"/>
        <v>0</v>
      </c>
      <c r="BZ19" s="591">
        <f t="shared" si="73"/>
        <v>0</v>
      </c>
      <c r="CA19" s="591">
        <f t="shared" si="74"/>
        <v>0</v>
      </c>
      <c r="CB19" s="592">
        <f t="shared" si="75"/>
        <v>0</v>
      </c>
      <c r="CC19" s="591">
        <f t="shared" si="76"/>
        <v>0</v>
      </c>
      <c r="CD19" s="591">
        <f t="shared" si="76"/>
        <v>0</v>
      </c>
      <c r="CE19" s="591">
        <f t="shared" si="77"/>
        <v>0</v>
      </c>
      <c r="CF19" s="631">
        <f t="shared" si="25"/>
        <v>0</v>
      </c>
      <c r="CG19" s="631">
        <f t="shared" si="26"/>
        <v>0</v>
      </c>
      <c r="CH19" s="591">
        <f t="shared" si="78"/>
        <v>0</v>
      </c>
      <c r="CI19" s="461" t="s">
        <v>31</v>
      </c>
      <c r="CK19" s="514"/>
      <c r="CL19" s="1000"/>
      <c r="CM19" s="525" t="s">
        <v>658</v>
      </c>
      <c r="CN19" s="593" t="s">
        <v>31</v>
      </c>
      <c r="CO19" s="634" t="s">
        <v>54</v>
      </c>
      <c r="CP19" s="634" t="s">
        <v>54</v>
      </c>
      <c r="CQ19" s="636"/>
      <c r="CR19" s="996"/>
      <c r="CS19" s="996"/>
      <c r="CT19" s="996"/>
      <c r="CU19" s="515"/>
      <c r="CW19" s="457"/>
      <c r="CX19" s="742" t="str">
        <f t="shared" si="79"/>
        <v xml:space="preserve"> </v>
      </c>
      <c r="CY19" s="483">
        <f t="shared" si="27"/>
        <v>0</v>
      </c>
      <c r="CZ19" s="483">
        <f t="shared" si="28"/>
        <v>0</v>
      </c>
      <c r="DA19" s="534">
        <f t="shared" si="29"/>
        <v>0</v>
      </c>
      <c r="DB19" s="597" t="str">
        <f t="shared" si="30"/>
        <v xml:space="preserve"> </v>
      </c>
      <c r="DC19" s="534" t="str">
        <f t="shared" si="0"/>
        <v>-</v>
      </c>
      <c r="DD19" s="518">
        <v>0</v>
      </c>
      <c r="DE19" s="518">
        <v>0</v>
      </c>
      <c r="DF19" s="518">
        <v>0</v>
      </c>
      <c r="DG19" s="598">
        <v>0</v>
      </c>
      <c r="DH19" s="598">
        <v>0</v>
      </c>
      <c r="DI19" s="519">
        <f t="shared" si="31"/>
        <v>0</v>
      </c>
      <c r="DJ19" s="519">
        <f t="shared" si="32"/>
        <v>0</v>
      </c>
      <c r="DK19" s="529" t="s">
        <v>31</v>
      </c>
      <c r="DL19" s="472"/>
      <c r="DN19" s="459"/>
      <c r="DO19" s="486" t="str">
        <f t="shared" si="80"/>
        <v xml:space="preserve"> </v>
      </c>
      <c r="DP19" s="487">
        <f t="shared" si="33"/>
        <v>0</v>
      </c>
      <c r="DQ19" s="488">
        <f t="shared" si="34"/>
        <v>0</v>
      </c>
      <c r="DR19" s="489">
        <f t="shared" si="81"/>
        <v>0</v>
      </c>
      <c r="DS19" s="487">
        <f t="shared" si="35"/>
        <v>0</v>
      </c>
      <c r="DT19" s="488">
        <f t="shared" si="36"/>
        <v>0</v>
      </c>
      <c r="DU19" s="490">
        <f t="shared" si="82"/>
        <v>0</v>
      </c>
      <c r="DV19" s="487">
        <f t="shared" si="37"/>
        <v>0</v>
      </c>
      <c r="DW19" s="488">
        <f t="shared" si="38"/>
        <v>0</v>
      </c>
      <c r="DX19" s="490">
        <f t="shared" si="83"/>
        <v>0</v>
      </c>
      <c r="DY19" s="463">
        <f t="shared" si="39"/>
        <v>0</v>
      </c>
      <c r="DZ19" s="488">
        <f t="shared" si="40"/>
        <v>0</v>
      </c>
      <c r="EA19" s="490">
        <f t="shared" si="84"/>
        <v>0</v>
      </c>
      <c r="EB19" s="461"/>
      <c r="ED19" s="460"/>
      <c r="EE19" s="521" t="str">
        <f t="shared" si="85"/>
        <v xml:space="preserve"> </v>
      </c>
      <c r="EF19" s="491">
        <v>0</v>
      </c>
      <c r="EG19" s="492">
        <f t="shared" si="41"/>
        <v>0</v>
      </c>
      <c r="EH19" s="493">
        <f t="shared" si="42"/>
        <v>0</v>
      </c>
      <c r="EI19" s="493">
        <f t="shared" si="43"/>
        <v>0</v>
      </c>
      <c r="EJ19" s="494">
        <f t="shared" si="44"/>
        <v>0</v>
      </c>
      <c r="EK19" s="494">
        <f t="shared" si="45"/>
        <v>0</v>
      </c>
      <c r="EL19" s="495">
        <v>0</v>
      </c>
      <c r="EM19" s="627">
        <f t="shared" si="86"/>
        <v>0</v>
      </c>
      <c r="EN19" s="497">
        <f t="shared" si="46"/>
        <v>0</v>
      </c>
      <c r="EO19" s="497">
        <f t="shared" si="47"/>
        <v>0</v>
      </c>
      <c r="EP19" s="522">
        <f t="shared" si="87"/>
        <v>0</v>
      </c>
      <c r="EQ19" s="522">
        <f t="shared" si="88"/>
        <v>0</v>
      </c>
      <c r="ER19" s="498">
        <f t="shared" si="89"/>
        <v>0</v>
      </c>
      <c r="ES19" s="461"/>
      <c r="EU19" s="461"/>
      <c r="EV19" s="530" t="str">
        <f t="shared" si="48"/>
        <v xml:space="preserve"> </v>
      </c>
      <c r="EW19" s="491">
        <v>0</v>
      </c>
      <c r="EX19" s="496">
        <f t="shared" si="49"/>
        <v>0</v>
      </c>
      <c r="EY19" s="493">
        <f t="shared" si="50"/>
        <v>0</v>
      </c>
      <c r="EZ19" s="493">
        <f t="shared" si="51"/>
        <v>0</v>
      </c>
      <c r="FA19" s="494">
        <f t="shared" si="52"/>
        <v>0</v>
      </c>
      <c r="FB19" s="494">
        <f t="shared" si="53"/>
        <v>0</v>
      </c>
      <c r="FC19" s="492">
        <f t="shared" si="90"/>
        <v>0</v>
      </c>
      <c r="FD19" s="492">
        <f t="shared" si="91"/>
        <v>0</v>
      </c>
      <c r="FE19" s="492">
        <f t="shared" si="92"/>
        <v>0</v>
      </c>
      <c r="FF19" s="495">
        <v>0</v>
      </c>
      <c r="FG19" s="499">
        <f t="shared" si="54"/>
        <v>0</v>
      </c>
      <c r="FH19" s="499">
        <f t="shared" si="93"/>
        <v>0</v>
      </c>
      <c r="FI19" s="499">
        <f t="shared" si="94"/>
        <v>0</v>
      </c>
      <c r="FJ19" s="499">
        <f t="shared" si="95"/>
        <v>0</v>
      </c>
      <c r="FK19" s="496">
        <f t="shared" si="55"/>
        <v>0</v>
      </c>
      <c r="FL19" s="496">
        <f t="shared" si="56"/>
        <v>0</v>
      </c>
      <c r="FM19" s="500">
        <f t="shared" si="57"/>
        <v>0</v>
      </c>
      <c r="FN19" s="496">
        <f t="shared" si="58"/>
        <v>0</v>
      </c>
      <c r="FO19" s="496">
        <f t="shared" si="59"/>
        <v>0</v>
      </c>
      <c r="FP19" s="496">
        <f t="shared" si="60"/>
        <v>0</v>
      </c>
      <c r="FQ19" s="496">
        <f t="shared" si="61"/>
        <v>0</v>
      </c>
      <c r="FR19" s="496">
        <f t="shared" si="62"/>
        <v>0</v>
      </c>
      <c r="FS19" s="496">
        <f t="shared" si="63"/>
        <v>0</v>
      </c>
      <c r="FT19" s="461" t="s">
        <v>31</v>
      </c>
      <c r="FV19" s="457"/>
      <c r="FW19" s="709"/>
      <c r="FX19" s="709"/>
      <c r="FY19" s="710" t="s">
        <v>54</v>
      </c>
      <c r="FZ19" s="711">
        <v>0</v>
      </c>
      <c r="GA19" s="710" t="s">
        <v>54</v>
      </c>
      <c r="GB19" s="712" t="str">
        <f t="shared" si="96"/>
        <v>-</v>
      </c>
      <c r="GC19" s="499" t="str">
        <f t="shared" si="97"/>
        <v>-</v>
      </c>
      <c r="GD19" s="499" t="str">
        <f t="shared" si="105"/>
        <v>-</v>
      </c>
      <c r="GE19" s="713">
        <v>0</v>
      </c>
      <c r="GF19" s="714" t="str">
        <f t="shared" si="64"/>
        <v>-</v>
      </c>
      <c r="GG19" s="715" t="str">
        <f t="shared" si="98"/>
        <v>-</v>
      </c>
      <c r="GH19" s="457"/>
      <c r="GJ19" s="457"/>
      <c r="GK19" s="530" t="s">
        <v>31</v>
      </c>
      <c r="GL19" s="716">
        <v>0</v>
      </c>
      <c r="GM19" s="716">
        <v>0</v>
      </c>
      <c r="GN19" s="717">
        <v>1.2</v>
      </c>
      <c r="GO19" s="718">
        <f t="shared" si="99"/>
        <v>0</v>
      </c>
      <c r="GP19" s="718">
        <f t="shared" si="100"/>
        <v>0</v>
      </c>
      <c r="GQ19" s="719">
        <v>0</v>
      </c>
      <c r="GR19" s="719">
        <v>0</v>
      </c>
      <c r="GS19" s="492">
        <f t="shared" si="101"/>
        <v>0</v>
      </c>
      <c r="GT19" s="492">
        <f t="shared" si="101"/>
        <v>0</v>
      </c>
      <c r="GU19" s="720">
        <v>0</v>
      </c>
      <c r="GV19" s="720">
        <v>0</v>
      </c>
      <c r="GW19" s="494">
        <f t="shared" si="65"/>
        <v>0</v>
      </c>
      <c r="GX19" s="494">
        <f t="shared" si="65"/>
        <v>0</v>
      </c>
      <c r="GY19" s="717">
        <v>1.2</v>
      </c>
      <c r="GZ19" s="494">
        <f t="shared" si="102"/>
        <v>0</v>
      </c>
      <c r="HA19" s="494">
        <f t="shared" si="103"/>
        <v>0</v>
      </c>
      <c r="HB19" s="719">
        <v>0</v>
      </c>
      <c r="HC19" s="719">
        <v>0</v>
      </c>
      <c r="HD19" s="492">
        <f t="shared" si="104"/>
        <v>0</v>
      </c>
      <c r="HE19" s="492">
        <f t="shared" si="104"/>
        <v>0</v>
      </c>
      <c r="HF19" s="457"/>
    </row>
    <row r="20" spans="1:214" ht="16.5" customHeight="1">
      <c r="A20" s="457"/>
      <c r="B20" s="936" t="s">
        <v>677</v>
      </c>
      <c r="C20" s="936"/>
      <c r="D20" s="936"/>
      <c r="E20" s="936"/>
      <c r="F20" s="936"/>
      <c r="G20" s="936"/>
      <c r="H20" s="936"/>
      <c r="I20" s="936"/>
      <c r="J20" s="936"/>
      <c r="K20" s="936"/>
      <c r="L20" s="936"/>
      <c r="M20" s="936"/>
      <c r="N20" s="936"/>
      <c r="O20" s="936"/>
      <c r="P20" s="937"/>
      <c r="Q20" s="1016"/>
      <c r="R20" s="509" t="s">
        <v>658</v>
      </c>
      <c r="S20" s="525">
        <v>12000</v>
      </c>
      <c r="T20" s="525" t="s">
        <v>54</v>
      </c>
      <c r="U20" s="457"/>
      <c r="W20" s="457"/>
      <c r="X20" s="599" t="s">
        <v>54</v>
      </c>
      <c r="Y20" s="484">
        <v>0</v>
      </c>
      <c r="Z20" s="484">
        <v>0</v>
      </c>
      <c r="AA20" s="619">
        <v>0</v>
      </c>
      <c r="AB20" s="584" t="s">
        <v>54</v>
      </c>
      <c r="AC20" s="585" t="s">
        <v>31</v>
      </c>
      <c r="AD20" s="585" t="s">
        <v>31</v>
      </c>
      <c r="AE20" s="620">
        <v>0</v>
      </c>
      <c r="AF20" s="620">
        <v>0</v>
      </c>
      <c r="AG20" s="485" t="s">
        <v>31</v>
      </c>
      <c r="AH20" s="472"/>
      <c r="AJ20" s="459"/>
      <c r="AK20" s="486" t="str">
        <f t="shared" si="66"/>
        <v xml:space="preserve"> </v>
      </c>
      <c r="AL20" s="621">
        <f t="shared" si="1"/>
        <v>0</v>
      </c>
      <c r="AM20" s="622">
        <f t="shared" si="2"/>
        <v>0</v>
      </c>
      <c r="AN20" s="623">
        <f t="shared" si="3"/>
        <v>0</v>
      </c>
      <c r="AO20" s="621">
        <f t="shared" si="4"/>
        <v>0</v>
      </c>
      <c r="AP20" s="622">
        <f t="shared" si="5"/>
        <v>0</v>
      </c>
      <c r="AQ20" s="624">
        <f t="shared" si="6"/>
        <v>0</v>
      </c>
      <c r="AR20" s="621">
        <f t="shared" si="7"/>
        <v>0</v>
      </c>
      <c r="AS20" s="622">
        <f t="shared" si="8"/>
        <v>0</v>
      </c>
      <c r="AT20" s="624">
        <f t="shared" si="9"/>
        <v>0</v>
      </c>
      <c r="AU20" s="625">
        <f t="shared" si="10"/>
        <v>0</v>
      </c>
      <c r="AV20" s="622">
        <f t="shared" si="11"/>
        <v>0</v>
      </c>
      <c r="AW20" s="624">
        <f t="shared" si="12"/>
        <v>0</v>
      </c>
      <c r="AX20" s="461"/>
      <c r="AZ20" s="460"/>
      <c r="BA20" s="586" t="str">
        <f t="shared" si="67"/>
        <v xml:space="preserve"> </v>
      </c>
      <c r="BB20" s="626">
        <v>0</v>
      </c>
      <c r="BC20" s="591">
        <f t="shared" si="13"/>
        <v>0</v>
      </c>
      <c r="BD20" s="588">
        <f t="shared" si="14"/>
        <v>0</v>
      </c>
      <c r="BE20" s="588">
        <f t="shared" si="15"/>
        <v>0</v>
      </c>
      <c r="BF20" s="589">
        <f t="shared" si="16"/>
        <v>0</v>
      </c>
      <c r="BG20" s="589">
        <f t="shared" si="17"/>
        <v>0</v>
      </c>
      <c r="BH20" s="590">
        <v>0</v>
      </c>
      <c r="BI20" s="591">
        <f t="shared" si="68"/>
        <v>0</v>
      </c>
      <c r="BJ20" s="627">
        <f t="shared" si="18"/>
        <v>0</v>
      </c>
      <c r="BK20" s="627">
        <f t="shared" si="19"/>
        <v>0</v>
      </c>
      <c r="BL20" s="627">
        <f t="shared" si="69"/>
        <v>0</v>
      </c>
      <c r="BM20" s="461" t="s">
        <v>31</v>
      </c>
      <c r="BO20" s="460"/>
      <c r="BP20" s="586" t="str">
        <f t="shared" si="70"/>
        <v xml:space="preserve"> </v>
      </c>
      <c r="BQ20" s="491">
        <v>0</v>
      </c>
      <c r="BR20" s="591">
        <f t="shared" si="20"/>
        <v>0</v>
      </c>
      <c r="BS20" s="588">
        <f t="shared" si="21"/>
        <v>0</v>
      </c>
      <c r="BT20" s="588">
        <f t="shared" si="22"/>
        <v>0</v>
      </c>
      <c r="BU20" s="589">
        <f t="shared" si="23"/>
        <v>0</v>
      </c>
      <c r="BV20" s="589">
        <f t="shared" si="24"/>
        <v>0</v>
      </c>
      <c r="BW20" s="590">
        <v>0</v>
      </c>
      <c r="BX20" s="592">
        <f t="shared" si="71"/>
        <v>0</v>
      </c>
      <c r="BY20" s="592">
        <f t="shared" si="72"/>
        <v>0</v>
      </c>
      <c r="BZ20" s="591">
        <f t="shared" si="73"/>
        <v>0</v>
      </c>
      <c r="CA20" s="591">
        <f t="shared" si="74"/>
        <v>0</v>
      </c>
      <c r="CB20" s="592">
        <f t="shared" si="75"/>
        <v>0</v>
      </c>
      <c r="CC20" s="591">
        <f t="shared" si="76"/>
        <v>0</v>
      </c>
      <c r="CD20" s="591">
        <f t="shared" si="76"/>
        <v>0</v>
      </c>
      <c r="CE20" s="591">
        <f t="shared" si="77"/>
        <v>0</v>
      </c>
      <c r="CF20" s="631">
        <f t="shared" si="25"/>
        <v>0</v>
      </c>
      <c r="CG20" s="631">
        <f t="shared" si="26"/>
        <v>0</v>
      </c>
      <c r="CH20" s="591">
        <f t="shared" si="78"/>
        <v>0</v>
      </c>
      <c r="CI20" s="461" t="s">
        <v>31</v>
      </c>
      <c r="CK20" s="514"/>
      <c r="CL20" s="1000"/>
      <c r="CM20" s="525" t="s">
        <v>678</v>
      </c>
      <c r="CN20" s="593" t="s">
        <v>31</v>
      </c>
      <c r="CO20" s="634" t="s">
        <v>54</v>
      </c>
      <c r="CP20" s="634" t="s">
        <v>54</v>
      </c>
      <c r="CQ20" s="634" t="s">
        <v>54</v>
      </c>
      <c r="CR20" s="996"/>
      <c r="CS20" s="996"/>
      <c r="CT20" s="996"/>
      <c r="CU20" s="515"/>
      <c r="CW20" s="457"/>
      <c r="CX20" s="742" t="str">
        <f t="shared" si="79"/>
        <v xml:space="preserve"> </v>
      </c>
      <c r="CY20" s="483">
        <f t="shared" si="27"/>
        <v>0</v>
      </c>
      <c r="CZ20" s="483">
        <f t="shared" si="28"/>
        <v>0</v>
      </c>
      <c r="DA20" s="534">
        <f t="shared" si="29"/>
        <v>0</v>
      </c>
      <c r="DB20" s="597" t="str">
        <f t="shared" si="30"/>
        <v xml:space="preserve"> </v>
      </c>
      <c r="DC20" s="534" t="str">
        <f t="shared" si="0"/>
        <v>-</v>
      </c>
      <c r="DD20" s="518">
        <v>0</v>
      </c>
      <c r="DE20" s="518">
        <v>0</v>
      </c>
      <c r="DF20" s="518">
        <v>0</v>
      </c>
      <c r="DG20" s="598">
        <v>0</v>
      </c>
      <c r="DH20" s="598">
        <v>0</v>
      </c>
      <c r="DI20" s="519">
        <f t="shared" si="31"/>
        <v>0</v>
      </c>
      <c r="DJ20" s="519">
        <f t="shared" si="32"/>
        <v>0</v>
      </c>
      <c r="DK20" s="529" t="s">
        <v>31</v>
      </c>
      <c r="DL20" s="472"/>
      <c r="DN20" s="459"/>
      <c r="DO20" s="486" t="str">
        <f t="shared" si="80"/>
        <v xml:space="preserve"> </v>
      </c>
      <c r="DP20" s="487">
        <f t="shared" si="33"/>
        <v>0</v>
      </c>
      <c r="DQ20" s="488">
        <f t="shared" si="34"/>
        <v>0</v>
      </c>
      <c r="DR20" s="489">
        <f t="shared" si="81"/>
        <v>0</v>
      </c>
      <c r="DS20" s="487">
        <f t="shared" si="35"/>
        <v>0</v>
      </c>
      <c r="DT20" s="488">
        <f t="shared" si="36"/>
        <v>0</v>
      </c>
      <c r="DU20" s="490">
        <f t="shared" si="82"/>
        <v>0</v>
      </c>
      <c r="DV20" s="487">
        <f t="shared" si="37"/>
        <v>0</v>
      </c>
      <c r="DW20" s="488">
        <f t="shared" si="38"/>
        <v>0</v>
      </c>
      <c r="DX20" s="490">
        <f t="shared" si="83"/>
        <v>0</v>
      </c>
      <c r="DY20" s="463">
        <f t="shared" si="39"/>
        <v>0</v>
      </c>
      <c r="DZ20" s="488">
        <f t="shared" si="40"/>
        <v>0</v>
      </c>
      <c r="EA20" s="490">
        <f t="shared" si="84"/>
        <v>0</v>
      </c>
      <c r="EB20" s="461"/>
      <c r="ED20" s="460"/>
      <c r="EE20" s="521" t="str">
        <f t="shared" si="85"/>
        <v xml:space="preserve"> </v>
      </c>
      <c r="EF20" s="491">
        <v>0</v>
      </c>
      <c r="EG20" s="492">
        <f t="shared" si="41"/>
        <v>0</v>
      </c>
      <c r="EH20" s="493">
        <f t="shared" si="42"/>
        <v>0</v>
      </c>
      <c r="EI20" s="493">
        <f t="shared" si="43"/>
        <v>0</v>
      </c>
      <c r="EJ20" s="494">
        <f t="shared" si="44"/>
        <v>0</v>
      </c>
      <c r="EK20" s="494">
        <f t="shared" si="45"/>
        <v>0</v>
      </c>
      <c r="EL20" s="495">
        <v>0</v>
      </c>
      <c r="EM20" s="627">
        <f t="shared" si="86"/>
        <v>0</v>
      </c>
      <c r="EN20" s="497">
        <f t="shared" si="46"/>
        <v>0</v>
      </c>
      <c r="EO20" s="497">
        <f t="shared" si="47"/>
        <v>0</v>
      </c>
      <c r="EP20" s="522">
        <f t="shared" si="87"/>
        <v>0</v>
      </c>
      <c r="EQ20" s="522">
        <f t="shared" si="88"/>
        <v>0</v>
      </c>
      <c r="ER20" s="498">
        <f t="shared" si="89"/>
        <v>0</v>
      </c>
      <c r="ES20" s="461"/>
      <c r="EU20" s="461"/>
      <c r="EV20" s="530" t="str">
        <f t="shared" si="48"/>
        <v xml:space="preserve"> </v>
      </c>
      <c r="EW20" s="491">
        <v>0</v>
      </c>
      <c r="EX20" s="496">
        <f t="shared" si="49"/>
        <v>0</v>
      </c>
      <c r="EY20" s="493">
        <f t="shared" si="50"/>
        <v>0</v>
      </c>
      <c r="EZ20" s="493">
        <f t="shared" si="51"/>
        <v>0</v>
      </c>
      <c r="FA20" s="494">
        <f t="shared" si="52"/>
        <v>0</v>
      </c>
      <c r="FB20" s="494">
        <f t="shared" si="53"/>
        <v>0</v>
      </c>
      <c r="FC20" s="492">
        <f t="shared" si="90"/>
        <v>0</v>
      </c>
      <c r="FD20" s="492">
        <f t="shared" si="91"/>
        <v>0</v>
      </c>
      <c r="FE20" s="492">
        <f t="shared" si="92"/>
        <v>0</v>
      </c>
      <c r="FF20" s="495">
        <v>0</v>
      </c>
      <c r="FG20" s="499">
        <f t="shared" si="54"/>
        <v>0</v>
      </c>
      <c r="FH20" s="499">
        <f t="shared" si="93"/>
        <v>0</v>
      </c>
      <c r="FI20" s="499">
        <f t="shared" si="94"/>
        <v>0</v>
      </c>
      <c r="FJ20" s="499">
        <f t="shared" si="95"/>
        <v>0</v>
      </c>
      <c r="FK20" s="496">
        <f t="shared" si="55"/>
        <v>0</v>
      </c>
      <c r="FL20" s="496">
        <f t="shared" si="56"/>
        <v>0</v>
      </c>
      <c r="FM20" s="500">
        <f t="shared" si="57"/>
        <v>0</v>
      </c>
      <c r="FN20" s="496">
        <f t="shared" si="58"/>
        <v>0</v>
      </c>
      <c r="FO20" s="496">
        <f t="shared" si="59"/>
        <v>0</v>
      </c>
      <c r="FP20" s="496">
        <f t="shared" si="60"/>
        <v>0</v>
      </c>
      <c r="FQ20" s="496">
        <f t="shared" si="61"/>
        <v>0</v>
      </c>
      <c r="FR20" s="496">
        <f t="shared" si="62"/>
        <v>0</v>
      </c>
      <c r="FS20" s="496">
        <f t="shared" si="63"/>
        <v>0</v>
      </c>
      <c r="FT20" s="461" t="s">
        <v>31</v>
      </c>
      <c r="FV20" s="457"/>
      <c r="FW20" s="709"/>
      <c r="FX20" s="709"/>
      <c r="FY20" s="710" t="s">
        <v>54</v>
      </c>
      <c r="FZ20" s="711">
        <v>0</v>
      </c>
      <c r="GA20" s="710" t="s">
        <v>54</v>
      </c>
      <c r="GB20" s="712" t="str">
        <f t="shared" si="96"/>
        <v>-</v>
      </c>
      <c r="GC20" s="499" t="str">
        <f t="shared" si="97"/>
        <v>-</v>
      </c>
      <c r="GD20" s="499" t="str">
        <f t="shared" si="105"/>
        <v>-</v>
      </c>
      <c r="GE20" s="713">
        <v>0</v>
      </c>
      <c r="GF20" s="714" t="str">
        <f t="shared" si="64"/>
        <v>-</v>
      </c>
      <c r="GG20" s="715" t="str">
        <f t="shared" si="98"/>
        <v>-</v>
      </c>
      <c r="GH20" s="457"/>
      <c r="GJ20" s="457"/>
      <c r="GK20" s="530" t="s">
        <v>31</v>
      </c>
      <c r="GL20" s="716">
        <v>0</v>
      </c>
      <c r="GM20" s="716">
        <v>0</v>
      </c>
      <c r="GN20" s="717">
        <v>1.2</v>
      </c>
      <c r="GO20" s="718">
        <f t="shared" si="99"/>
        <v>0</v>
      </c>
      <c r="GP20" s="718">
        <f t="shared" si="100"/>
        <v>0</v>
      </c>
      <c r="GQ20" s="719">
        <v>0</v>
      </c>
      <c r="GR20" s="719">
        <v>0</v>
      </c>
      <c r="GS20" s="492">
        <f t="shared" si="101"/>
        <v>0</v>
      </c>
      <c r="GT20" s="492">
        <f t="shared" si="101"/>
        <v>0</v>
      </c>
      <c r="GU20" s="720">
        <v>0</v>
      </c>
      <c r="GV20" s="720">
        <v>0</v>
      </c>
      <c r="GW20" s="494">
        <f t="shared" si="65"/>
        <v>0</v>
      </c>
      <c r="GX20" s="494">
        <f t="shared" si="65"/>
        <v>0</v>
      </c>
      <c r="GY20" s="717">
        <v>1.2</v>
      </c>
      <c r="GZ20" s="494">
        <f t="shared" si="102"/>
        <v>0</v>
      </c>
      <c r="HA20" s="494">
        <f t="shared" si="103"/>
        <v>0</v>
      </c>
      <c r="HB20" s="719">
        <v>0</v>
      </c>
      <c r="HC20" s="719">
        <v>0</v>
      </c>
      <c r="HD20" s="492">
        <f t="shared" si="104"/>
        <v>0</v>
      </c>
      <c r="HE20" s="492">
        <f t="shared" si="104"/>
        <v>0</v>
      </c>
      <c r="HF20" s="457"/>
    </row>
    <row r="21" spans="1:214" ht="15" customHeight="1">
      <c r="A21" s="457"/>
      <c r="B21" s="945" t="s">
        <v>780</v>
      </c>
      <c r="C21" s="946"/>
      <c r="D21" s="946"/>
      <c r="E21" s="946"/>
      <c r="F21" s="946"/>
      <c r="G21" s="946"/>
      <c r="H21" s="946"/>
      <c r="I21" s="946"/>
      <c r="J21" s="946"/>
      <c r="K21" s="946"/>
      <c r="L21" s="946"/>
      <c r="M21" s="946"/>
      <c r="N21" s="946"/>
      <c r="O21" s="946"/>
      <c r="P21" s="947"/>
      <c r="Q21" s="1016"/>
      <c r="R21" s="509" t="s">
        <v>678</v>
      </c>
      <c r="S21" s="525">
        <v>9000</v>
      </c>
      <c r="T21" s="525">
        <v>3000</v>
      </c>
      <c r="U21" s="457"/>
      <c r="W21" s="457"/>
      <c r="X21" s="599" t="s">
        <v>54</v>
      </c>
      <c r="Y21" s="484">
        <v>0</v>
      </c>
      <c r="Z21" s="484">
        <v>0</v>
      </c>
      <c r="AA21" s="619">
        <v>0</v>
      </c>
      <c r="AB21" s="584" t="s">
        <v>54</v>
      </c>
      <c r="AC21" s="585" t="s">
        <v>31</v>
      </c>
      <c r="AD21" s="585" t="s">
        <v>31</v>
      </c>
      <c r="AE21" s="620">
        <v>0</v>
      </c>
      <c r="AF21" s="620">
        <v>0</v>
      </c>
      <c r="AG21" s="485" t="s">
        <v>31</v>
      </c>
      <c r="AH21" s="472"/>
      <c r="AJ21" s="459"/>
      <c r="AK21" s="486" t="str">
        <f t="shared" si="66"/>
        <v xml:space="preserve"> </v>
      </c>
      <c r="AL21" s="621">
        <f t="shared" si="1"/>
        <v>0</v>
      </c>
      <c r="AM21" s="622">
        <f t="shared" si="2"/>
        <v>0</v>
      </c>
      <c r="AN21" s="623">
        <f t="shared" si="3"/>
        <v>0</v>
      </c>
      <c r="AO21" s="621">
        <f t="shared" si="4"/>
        <v>0</v>
      </c>
      <c r="AP21" s="622">
        <f t="shared" si="5"/>
        <v>0</v>
      </c>
      <c r="AQ21" s="624">
        <f t="shared" si="6"/>
        <v>0</v>
      </c>
      <c r="AR21" s="621">
        <f t="shared" si="7"/>
        <v>0</v>
      </c>
      <c r="AS21" s="622">
        <f t="shared" si="8"/>
        <v>0</v>
      </c>
      <c r="AT21" s="624">
        <f t="shared" si="9"/>
        <v>0</v>
      </c>
      <c r="AU21" s="625">
        <f t="shared" si="10"/>
        <v>0</v>
      </c>
      <c r="AV21" s="622">
        <f t="shared" si="11"/>
        <v>0</v>
      </c>
      <c r="AW21" s="624">
        <f t="shared" si="12"/>
        <v>0</v>
      </c>
      <c r="AX21" s="461"/>
      <c r="AZ21" s="460"/>
      <c r="BA21" s="586" t="str">
        <f t="shared" si="67"/>
        <v xml:space="preserve"> </v>
      </c>
      <c r="BB21" s="626">
        <v>0</v>
      </c>
      <c r="BC21" s="591">
        <f t="shared" si="13"/>
        <v>0</v>
      </c>
      <c r="BD21" s="588">
        <f t="shared" si="14"/>
        <v>0</v>
      </c>
      <c r="BE21" s="588">
        <f t="shared" si="15"/>
        <v>0</v>
      </c>
      <c r="BF21" s="589">
        <f t="shared" si="16"/>
        <v>0</v>
      </c>
      <c r="BG21" s="589">
        <f t="shared" si="17"/>
        <v>0</v>
      </c>
      <c r="BH21" s="590">
        <v>0</v>
      </c>
      <c r="BI21" s="591">
        <f t="shared" si="68"/>
        <v>0</v>
      </c>
      <c r="BJ21" s="627">
        <f t="shared" si="18"/>
        <v>0</v>
      </c>
      <c r="BK21" s="627">
        <f t="shared" si="19"/>
        <v>0</v>
      </c>
      <c r="BL21" s="627">
        <f t="shared" si="69"/>
        <v>0</v>
      </c>
      <c r="BM21" s="461" t="s">
        <v>31</v>
      </c>
      <c r="BO21" s="460"/>
      <c r="BP21" s="586" t="str">
        <f t="shared" si="70"/>
        <v xml:space="preserve"> </v>
      </c>
      <c r="BQ21" s="491">
        <v>0</v>
      </c>
      <c r="BR21" s="591">
        <f t="shared" si="20"/>
        <v>0</v>
      </c>
      <c r="BS21" s="588">
        <f t="shared" si="21"/>
        <v>0</v>
      </c>
      <c r="BT21" s="588">
        <f t="shared" si="22"/>
        <v>0</v>
      </c>
      <c r="BU21" s="589">
        <f t="shared" si="23"/>
        <v>0</v>
      </c>
      <c r="BV21" s="589">
        <f t="shared" si="24"/>
        <v>0</v>
      </c>
      <c r="BW21" s="590">
        <v>0</v>
      </c>
      <c r="BX21" s="592">
        <f t="shared" si="71"/>
        <v>0</v>
      </c>
      <c r="BY21" s="592">
        <f t="shared" si="72"/>
        <v>0</v>
      </c>
      <c r="BZ21" s="591">
        <f t="shared" si="73"/>
        <v>0</v>
      </c>
      <c r="CA21" s="591">
        <f t="shared" si="74"/>
        <v>0</v>
      </c>
      <c r="CB21" s="592">
        <f t="shared" si="75"/>
        <v>0</v>
      </c>
      <c r="CC21" s="591">
        <f t="shared" si="76"/>
        <v>0</v>
      </c>
      <c r="CD21" s="591">
        <f t="shared" si="76"/>
        <v>0</v>
      </c>
      <c r="CE21" s="591">
        <f t="shared" si="77"/>
        <v>0</v>
      </c>
      <c r="CF21" s="631">
        <f t="shared" si="25"/>
        <v>0</v>
      </c>
      <c r="CG21" s="631">
        <f t="shared" si="26"/>
        <v>0</v>
      </c>
      <c r="CH21" s="591">
        <f t="shared" si="78"/>
        <v>0</v>
      </c>
      <c r="CI21" s="461" t="s">
        <v>31</v>
      </c>
      <c r="CK21" s="514"/>
      <c r="CL21" s="1000"/>
      <c r="CM21" s="130" t="s">
        <v>286</v>
      </c>
      <c r="CN21" s="593" t="s">
        <v>31</v>
      </c>
      <c r="CO21" s="634" t="s">
        <v>54</v>
      </c>
      <c r="CP21" s="634" t="s">
        <v>54</v>
      </c>
      <c r="CQ21" s="634" t="s">
        <v>54</v>
      </c>
      <c r="CR21" s="996"/>
      <c r="CS21" s="996"/>
      <c r="CT21" s="996"/>
      <c r="CU21" s="515"/>
      <c r="CW21" s="457"/>
      <c r="CX21" s="742" t="str">
        <f t="shared" si="79"/>
        <v xml:space="preserve"> </v>
      </c>
      <c r="CY21" s="483">
        <f t="shared" si="27"/>
        <v>0</v>
      </c>
      <c r="CZ21" s="483">
        <f t="shared" si="28"/>
        <v>0</v>
      </c>
      <c r="DA21" s="534">
        <f t="shared" si="29"/>
        <v>0</v>
      </c>
      <c r="DB21" s="597" t="str">
        <f t="shared" si="30"/>
        <v xml:space="preserve"> </v>
      </c>
      <c r="DC21" s="534" t="str">
        <f t="shared" si="0"/>
        <v>-</v>
      </c>
      <c r="DD21" s="518">
        <v>0</v>
      </c>
      <c r="DE21" s="518">
        <v>0</v>
      </c>
      <c r="DF21" s="518">
        <v>0</v>
      </c>
      <c r="DG21" s="598">
        <v>0</v>
      </c>
      <c r="DH21" s="598">
        <v>0</v>
      </c>
      <c r="DI21" s="519">
        <f t="shared" si="31"/>
        <v>0</v>
      </c>
      <c r="DJ21" s="519">
        <f t="shared" si="32"/>
        <v>0</v>
      </c>
      <c r="DK21" s="529" t="s">
        <v>31</v>
      </c>
      <c r="DL21" s="472"/>
      <c r="DN21" s="459"/>
      <c r="DO21" s="486" t="str">
        <f t="shared" si="80"/>
        <v xml:space="preserve"> </v>
      </c>
      <c r="DP21" s="487">
        <f t="shared" si="33"/>
        <v>0</v>
      </c>
      <c r="DQ21" s="488">
        <f t="shared" si="34"/>
        <v>0</v>
      </c>
      <c r="DR21" s="489">
        <f t="shared" si="81"/>
        <v>0</v>
      </c>
      <c r="DS21" s="487">
        <f t="shared" si="35"/>
        <v>0</v>
      </c>
      <c r="DT21" s="488">
        <f t="shared" si="36"/>
        <v>0</v>
      </c>
      <c r="DU21" s="490">
        <f t="shared" si="82"/>
        <v>0</v>
      </c>
      <c r="DV21" s="487">
        <f t="shared" si="37"/>
        <v>0</v>
      </c>
      <c r="DW21" s="488">
        <f t="shared" si="38"/>
        <v>0</v>
      </c>
      <c r="DX21" s="490">
        <f t="shared" si="83"/>
        <v>0</v>
      </c>
      <c r="DY21" s="463">
        <f t="shared" si="39"/>
        <v>0</v>
      </c>
      <c r="DZ21" s="488">
        <f t="shared" si="40"/>
        <v>0</v>
      </c>
      <c r="EA21" s="490">
        <f t="shared" si="84"/>
        <v>0</v>
      </c>
      <c r="EB21" s="461"/>
      <c r="ED21" s="460"/>
      <c r="EE21" s="521" t="str">
        <f t="shared" si="85"/>
        <v xml:space="preserve"> </v>
      </c>
      <c r="EF21" s="491">
        <v>0</v>
      </c>
      <c r="EG21" s="492">
        <f t="shared" si="41"/>
        <v>0</v>
      </c>
      <c r="EH21" s="493">
        <f t="shared" si="42"/>
        <v>0</v>
      </c>
      <c r="EI21" s="493">
        <f t="shared" si="43"/>
        <v>0</v>
      </c>
      <c r="EJ21" s="494">
        <f t="shared" si="44"/>
        <v>0</v>
      </c>
      <c r="EK21" s="494">
        <f t="shared" si="45"/>
        <v>0</v>
      </c>
      <c r="EL21" s="495">
        <v>0</v>
      </c>
      <c r="EM21" s="627">
        <f t="shared" si="86"/>
        <v>0</v>
      </c>
      <c r="EN21" s="497">
        <f t="shared" si="46"/>
        <v>0</v>
      </c>
      <c r="EO21" s="497">
        <f t="shared" si="47"/>
        <v>0</v>
      </c>
      <c r="EP21" s="522">
        <f t="shared" si="87"/>
        <v>0</v>
      </c>
      <c r="EQ21" s="522">
        <f t="shared" si="88"/>
        <v>0</v>
      </c>
      <c r="ER21" s="498">
        <f t="shared" si="89"/>
        <v>0</v>
      </c>
      <c r="ES21" s="461"/>
      <c r="EU21" s="461"/>
      <c r="EV21" s="530" t="str">
        <f t="shared" si="48"/>
        <v xml:space="preserve"> </v>
      </c>
      <c r="EW21" s="491">
        <v>0</v>
      </c>
      <c r="EX21" s="496">
        <f t="shared" si="49"/>
        <v>0</v>
      </c>
      <c r="EY21" s="493">
        <f t="shared" si="50"/>
        <v>0</v>
      </c>
      <c r="EZ21" s="493">
        <f t="shared" si="51"/>
        <v>0</v>
      </c>
      <c r="FA21" s="494">
        <f t="shared" si="52"/>
        <v>0</v>
      </c>
      <c r="FB21" s="494">
        <f t="shared" si="53"/>
        <v>0</v>
      </c>
      <c r="FC21" s="492">
        <f t="shared" si="90"/>
        <v>0</v>
      </c>
      <c r="FD21" s="492">
        <f t="shared" si="91"/>
        <v>0</v>
      </c>
      <c r="FE21" s="492">
        <f t="shared" si="92"/>
        <v>0</v>
      </c>
      <c r="FF21" s="495">
        <v>0</v>
      </c>
      <c r="FG21" s="499">
        <f t="shared" si="54"/>
        <v>0</v>
      </c>
      <c r="FH21" s="499">
        <f t="shared" si="93"/>
        <v>0</v>
      </c>
      <c r="FI21" s="499">
        <f t="shared" si="94"/>
        <v>0</v>
      </c>
      <c r="FJ21" s="499">
        <f t="shared" si="95"/>
        <v>0</v>
      </c>
      <c r="FK21" s="496">
        <f t="shared" si="55"/>
        <v>0</v>
      </c>
      <c r="FL21" s="496">
        <f t="shared" si="56"/>
        <v>0</v>
      </c>
      <c r="FM21" s="500">
        <f t="shared" si="57"/>
        <v>0</v>
      </c>
      <c r="FN21" s="496">
        <f t="shared" si="58"/>
        <v>0</v>
      </c>
      <c r="FO21" s="496">
        <f t="shared" si="59"/>
        <v>0</v>
      </c>
      <c r="FP21" s="496">
        <f t="shared" si="60"/>
        <v>0</v>
      </c>
      <c r="FQ21" s="496">
        <f t="shared" si="61"/>
        <v>0</v>
      </c>
      <c r="FR21" s="496">
        <f t="shared" si="62"/>
        <v>0</v>
      </c>
      <c r="FS21" s="496">
        <f t="shared" si="63"/>
        <v>0</v>
      </c>
      <c r="FT21" s="461" t="s">
        <v>31</v>
      </c>
      <c r="FV21" s="457"/>
      <c r="FW21" s="709"/>
      <c r="FX21" s="709"/>
      <c r="FY21" s="710" t="s">
        <v>54</v>
      </c>
      <c r="FZ21" s="711">
        <v>0</v>
      </c>
      <c r="GA21" s="710" t="s">
        <v>54</v>
      </c>
      <c r="GB21" s="712" t="str">
        <f t="shared" si="96"/>
        <v>-</v>
      </c>
      <c r="GC21" s="499" t="str">
        <f t="shared" si="97"/>
        <v>-</v>
      </c>
      <c r="GD21" s="499" t="str">
        <f t="shared" si="105"/>
        <v>-</v>
      </c>
      <c r="GE21" s="713">
        <v>0</v>
      </c>
      <c r="GF21" s="714" t="str">
        <f t="shared" si="64"/>
        <v>-</v>
      </c>
      <c r="GG21" s="715" t="str">
        <f t="shared" si="98"/>
        <v>-</v>
      </c>
      <c r="GH21" s="457"/>
      <c r="GJ21" s="457"/>
      <c r="GK21" s="530" t="s">
        <v>31</v>
      </c>
      <c r="GL21" s="716">
        <v>0</v>
      </c>
      <c r="GM21" s="716">
        <v>0</v>
      </c>
      <c r="GN21" s="717">
        <v>1.2</v>
      </c>
      <c r="GO21" s="718">
        <f t="shared" si="99"/>
        <v>0</v>
      </c>
      <c r="GP21" s="718">
        <f t="shared" si="100"/>
        <v>0</v>
      </c>
      <c r="GQ21" s="719">
        <v>0</v>
      </c>
      <c r="GR21" s="719">
        <v>0</v>
      </c>
      <c r="GS21" s="492">
        <f t="shared" si="101"/>
        <v>0</v>
      </c>
      <c r="GT21" s="492">
        <f t="shared" si="101"/>
        <v>0</v>
      </c>
      <c r="GU21" s="720">
        <v>0</v>
      </c>
      <c r="GV21" s="720">
        <v>0</v>
      </c>
      <c r="GW21" s="494">
        <f t="shared" ref="GW21:GX28" si="106">GL21*(1-GU21)</f>
        <v>0</v>
      </c>
      <c r="GX21" s="494">
        <f t="shared" si="106"/>
        <v>0</v>
      </c>
      <c r="GY21" s="717">
        <v>1.2</v>
      </c>
      <c r="GZ21" s="494">
        <f t="shared" si="102"/>
        <v>0</v>
      </c>
      <c r="HA21" s="494">
        <f t="shared" si="103"/>
        <v>0</v>
      </c>
      <c r="HB21" s="719">
        <v>0</v>
      </c>
      <c r="HC21" s="719">
        <v>0</v>
      </c>
      <c r="HD21" s="492">
        <f t="shared" si="104"/>
        <v>0</v>
      </c>
      <c r="HE21" s="492">
        <f t="shared" si="104"/>
        <v>0</v>
      </c>
      <c r="HF21" s="457"/>
    </row>
    <row r="22" spans="1:214" ht="21" customHeight="1">
      <c r="A22" s="457"/>
      <c r="B22" s="922" t="s">
        <v>781</v>
      </c>
      <c r="C22" s="922"/>
      <c r="D22" s="922"/>
      <c r="E22" s="922"/>
      <c r="F22" s="922"/>
      <c r="G22" s="922"/>
      <c r="H22" s="922"/>
      <c r="I22" s="922"/>
      <c r="J22" s="922"/>
      <c r="K22" s="922"/>
      <c r="L22" s="922"/>
      <c r="M22" s="922"/>
      <c r="N22" s="922"/>
      <c r="O22" s="922"/>
      <c r="P22" s="922"/>
      <c r="Q22" s="1017"/>
      <c r="R22" s="509" t="s">
        <v>286</v>
      </c>
      <c r="S22" s="525">
        <v>9000</v>
      </c>
      <c r="T22" s="525">
        <v>3000</v>
      </c>
      <c r="U22" s="457"/>
      <c r="W22" s="457"/>
      <c r="X22" s="599" t="s">
        <v>54</v>
      </c>
      <c r="Y22" s="484">
        <v>0</v>
      </c>
      <c r="Z22" s="484">
        <v>0</v>
      </c>
      <c r="AA22" s="619">
        <v>0</v>
      </c>
      <c r="AB22" s="584" t="s">
        <v>54</v>
      </c>
      <c r="AC22" s="585" t="s">
        <v>31</v>
      </c>
      <c r="AD22" s="585" t="s">
        <v>31</v>
      </c>
      <c r="AE22" s="620">
        <v>0</v>
      </c>
      <c r="AF22" s="620">
        <v>0</v>
      </c>
      <c r="AG22" s="485" t="s">
        <v>31</v>
      </c>
      <c r="AH22" s="472"/>
      <c r="AJ22" s="459"/>
      <c r="AK22" s="486" t="str">
        <f t="shared" si="66"/>
        <v xml:space="preserve"> </v>
      </c>
      <c r="AL22" s="621">
        <f t="shared" si="1"/>
        <v>0</v>
      </c>
      <c r="AM22" s="622">
        <f t="shared" si="2"/>
        <v>0</v>
      </c>
      <c r="AN22" s="623">
        <f t="shared" si="3"/>
        <v>0</v>
      </c>
      <c r="AO22" s="621">
        <f t="shared" si="4"/>
        <v>0</v>
      </c>
      <c r="AP22" s="622">
        <f t="shared" si="5"/>
        <v>0</v>
      </c>
      <c r="AQ22" s="624">
        <f t="shared" si="6"/>
        <v>0</v>
      </c>
      <c r="AR22" s="621">
        <f t="shared" si="7"/>
        <v>0</v>
      </c>
      <c r="AS22" s="622">
        <f t="shared" si="8"/>
        <v>0</v>
      </c>
      <c r="AT22" s="624">
        <f t="shared" si="9"/>
        <v>0</v>
      </c>
      <c r="AU22" s="625">
        <f t="shared" si="10"/>
        <v>0</v>
      </c>
      <c r="AV22" s="622">
        <f t="shared" si="11"/>
        <v>0</v>
      </c>
      <c r="AW22" s="624">
        <f t="shared" si="12"/>
        <v>0</v>
      </c>
      <c r="AX22" s="461"/>
      <c r="AZ22" s="460"/>
      <c r="BA22" s="586" t="str">
        <f t="shared" si="67"/>
        <v xml:space="preserve"> </v>
      </c>
      <c r="BB22" s="626">
        <v>0</v>
      </c>
      <c r="BC22" s="591">
        <f t="shared" si="13"/>
        <v>0</v>
      </c>
      <c r="BD22" s="588">
        <f t="shared" si="14"/>
        <v>0</v>
      </c>
      <c r="BE22" s="588">
        <f t="shared" si="15"/>
        <v>0</v>
      </c>
      <c r="BF22" s="589">
        <f t="shared" si="16"/>
        <v>0</v>
      </c>
      <c r="BG22" s="589">
        <f t="shared" si="17"/>
        <v>0</v>
      </c>
      <c r="BH22" s="590">
        <v>0</v>
      </c>
      <c r="BI22" s="591">
        <f t="shared" si="68"/>
        <v>0</v>
      </c>
      <c r="BJ22" s="627">
        <f t="shared" si="18"/>
        <v>0</v>
      </c>
      <c r="BK22" s="627">
        <f t="shared" si="19"/>
        <v>0</v>
      </c>
      <c r="BL22" s="627">
        <f t="shared" si="69"/>
        <v>0</v>
      </c>
      <c r="BM22" s="461" t="s">
        <v>31</v>
      </c>
      <c r="BO22" s="460"/>
      <c r="BP22" s="586" t="str">
        <f t="shared" si="70"/>
        <v xml:space="preserve"> </v>
      </c>
      <c r="BQ22" s="491">
        <v>0</v>
      </c>
      <c r="BR22" s="591">
        <f t="shared" si="20"/>
        <v>0</v>
      </c>
      <c r="BS22" s="588">
        <f t="shared" si="21"/>
        <v>0</v>
      </c>
      <c r="BT22" s="588">
        <f t="shared" si="22"/>
        <v>0</v>
      </c>
      <c r="BU22" s="589">
        <f t="shared" si="23"/>
        <v>0</v>
      </c>
      <c r="BV22" s="589">
        <f t="shared" si="24"/>
        <v>0</v>
      </c>
      <c r="BW22" s="590">
        <v>0</v>
      </c>
      <c r="BX22" s="592">
        <f t="shared" si="71"/>
        <v>0</v>
      </c>
      <c r="BY22" s="592">
        <f t="shared" si="72"/>
        <v>0</v>
      </c>
      <c r="BZ22" s="591">
        <f t="shared" si="73"/>
        <v>0</v>
      </c>
      <c r="CA22" s="591">
        <f t="shared" si="74"/>
        <v>0</v>
      </c>
      <c r="CB22" s="592">
        <f t="shared" si="75"/>
        <v>0</v>
      </c>
      <c r="CC22" s="591">
        <f t="shared" si="76"/>
        <v>0</v>
      </c>
      <c r="CD22" s="591">
        <f t="shared" si="76"/>
        <v>0</v>
      </c>
      <c r="CE22" s="591">
        <f t="shared" si="77"/>
        <v>0</v>
      </c>
      <c r="CF22" s="631">
        <f t="shared" si="25"/>
        <v>0</v>
      </c>
      <c r="CG22" s="631">
        <f t="shared" si="26"/>
        <v>0</v>
      </c>
      <c r="CH22" s="591">
        <f t="shared" si="78"/>
        <v>0</v>
      </c>
      <c r="CI22" s="461" t="s">
        <v>31</v>
      </c>
      <c r="CK22" s="514"/>
      <c r="CL22" s="526" t="s">
        <v>31</v>
      </c>
      <c r="CM22" s="526" t="s">
        <v>31</v>
      </c>
      <c r="CN22" s="526" t="s">
        <v>31</v>
      </c>
      <c r="CO22" s="526" t="s">
        <v>31</v>
      </c>
      <c r="CP22" s="526" t="s">
        <v>31</v>
      </c>
      <c r="CQ22" s="526" t="s">
        <v>31</v>
      </c>
      <c r="CR22" s="526" t="s">
        <v>31</v>
      </c>
      <c r="CS22" s="526"/>
      <c r="CT22" s="526" t="s">
        <v>31</v>
      </c>
      <c r="CU22" s="515"/>
      <c r="CW22" s="457"/>
      <c r="CX22" s="742" t="str">
        <f t="shared" si="79"/>
        <v xml:space="preserve"> </v>
      </c>
      <c r="CY22" s="483">
        <f t="shared" si="27"/>
        <v>0</v>
      </c>
      <c r="CZ22" s="483">
        <f t="shared" si="28"/>
        <v>0</v>
      </c>
      <c r="DA22" s="534">
        <f t="shared" si="29"/>
        <v>0</v>
      </c>
      <c r="DB22" s="597" t="str">
        <f t="shared" si="30"/>
        <v xml:space="preserve"> </v>
      </c>
      <c r="DC22" s="534" t="str">
        <f t="shared" si="0"/>
        <v>-</v>
      </c>
      <c r="DD22" s="518">
        <v>0</v>
      </c>
      <c r="DE22" s="518">
        <v>0</v>
      </c>
      <c r="DF22" s="518">
        <v>0</v>
      </c>
      <c r="DG22" s="598">
        <v>0</v>
      </c>
      <c r="DH22" s="598">
        <v>0</v>
      </c>
      <c r="DI22" s="519">
        <f t="shared" si="31"/>
        <v>0</v>
      </c>
      <c r="DJ22" s="519">
        <f t="shared" si="32"/>
        <v>0</v>
      </c>
      <c r="DK22" s="529" t="s">
        <v>31</v>
      </c>
      <c r="DL22" s="472"/>
      <c r="DN22" s="459"/>
      <c r="DO22" s="486" t="str">
        <f t="shared" si="80"/>
        <v xml:space="preserve"> </v>
      </c>
      <c r="DP22" s="487">
        <f t="shared" si="33"/>
        <v>0</v>
      </c>
      <c r="DQ22" s="488">
        <f t="shared" si="34"/>
        <v>0</v>
      </c>
      <c r="DR22" s="489">
        <f t="shared" si="81"/>
        <v>0</v>
      </c>
      <c r="DS22" s="487">
        <f t="shared" si="35"/>
        <v>0</v>
      </c>
      <c r="DT22" s="488">
        <f t="shared" si="36"/>
        <v>0</v>
      </c>
      <c r="DU22" s="490">
        <f t="shared" si="82"/>
        <v>0</v>
      </c>
      <c r="DV22" s="487">
        <f t="shared" si="37"/>
        <v>0</v>
      </c>
      <c r="DW22" s="488">
        <f t="shared" si="38"/>
        <v>0</v>
      </c>
      <c r="DX22" s="490">
        <f t="shared" si="83"/>
        <v>0</v>
      </c>
      <c r="DY22" s="463">
        <f t="shared" si="39"/>
        <v>0</v>
      </c>
      <c r="DZ22" s="488">
        <f t="shared" si="40"/>
        <v>0</v>
      </c>
      <c r="EA22" s="490">
        <f t="shared" si="84"/>
        <v>0</v>
      </c>
      <c r="EB22" s="461"/>
      <c r="ED22" s="460"/>
      <c r="EE22" s="521" t="str">
        <f t="shared" si="85"/>
        <v xml:space="preserve"> </v>
      </c>
      <c r="EF22" s="491">
        <v>0</v>
      </c>
      <c r="EG22" s="492">
        <f t="shared" si="41"/>
        <v>0</v>
      </c>
      <c r="EH22" s="493">
        <f t="shared" si="42"/>
        <v>0</v>
      </c>
      <c r="EI22" s="493">
        <f t="shared" si="43"/>
        <v>0</v>
      </c>
      <c r="EJ22" s="494">
        <f t="shared" si="44"/>
        <v>0</v>
      </c>
      <c r="EK22" s="494">
        <f t="shared" si="45"/>
        <v>0</v>
      </c>
      <c r="EL22" s="495">
        <v>0</v>
      </c>
      <c r="EM22" s="627">
        <f t="shared" si="86"/>
        <v>0</v>
      </c>
      <c r="EN22" s="497">
        <f t="shared" si="46"/>
        <v>0</v>
      </c>
      <c r="EO22" s="497">
        <f t="shared" si="47"/>
        <v>0</v>
      </c>
      <c r="EP22" s="522">
        <f t="shared" si="87"/>
        <v>0</v>
      </c>
      <c r="EQ22" s="522">
        <f t="shared" si="88"/>
        <v>0</v>
      </c>
      <c r="ER22" s="498">
        <f t="shared" si="89"/>
        <v>0</v>
      </c>
      <c r="ES22" s="461"/>
      <c r="EU22" s="461"/>
      <c r="EV22" s="530" t="str">
        <f t="shared" si="48"/>
        <v xml:space="preserve"> </v>
      </c>
      <c r="EW22" s="491">
        <v>0</v>
      </c>
      <c r="EX22" s="496">
        <f t="shared" si="49"/>
        <v>0</v>
      </c>
      <c r="EY22" s="493">
        <f t="shared" si="50"/>
        <v>0</v>
      </c>
      <c r="EZ22" s="493">
        <f t="shared" si="51"/>
        <v>0</v>
      </c>
      <c r="FA22" s="494">
        <f t="shared" si="52"/>
        <v>0</v>
      </c>
      <c r="FB22" s="494">
        <f t="shared" si="53"/>
        <v>0</v>
      </c>
      <c r="FC22" s="492">
        <f t="shared" si="90"/>
        <v>0</v>
      </c>
      <c r="FD22" s="492">
        <f t="shared" si="91"/>
        <v>0</v>
      </c>
      <c r="FE22" s="492">
        <f t="shared" si="92"/>
        <v>0</v>
      </c>
      <c r="FF22" s="495">
        <v>0</v>
      </c>
      <c r="FG22" s="499">
        <f t="shared" si="54"/>
        <v>0</v>
      </c>
      <c r="FH22" s="499">
        <f t="shared" si="93"/>
        <v>0</v>
      </c>
      <c r="FI22" s="499">
        <f t="shared" si="94"/>
        <v>0</v>
      </c>
      <c r="FJ22" s="499">
        <f t="shared" si="95"/>
        <v>0</v>
      </c>
      <c r="FK22" s="496">
        <f t="shared" si="55"/>
        <v>0</v>
      </c>
      <c r="FL22" s="496">
        <f t="shared" si="56"/>
        <v>0</v>
      </c>
      <c r="FM22" s="500">
        <f t="shared" si="57"/>
        <v>0</v>
      </c>
      <c r="FN22" s="496">
        <f t="shared" si="58"/>
        <v>0</v>
      </c>
      <c r="FO22" s="496">
        <f t="shared" si="59"/>
        <v>0</v>
      </c>
      <c r="FP22" s="496">
        <f t="shared" si="60"/>
        <v>0</v>
      </c>
      <c r="FQ22" s="496">
        <f t="shared" si="61"/>
        <v>0</v>
      </c>
      <c r="FR22" s="496">
        <f t="shared" si="62"/>
        <v>0</v>
      </c>
      <c r="FS22" s="496">
        <f t="shared" si="63"/>
        <v>0</v>
      </c>
      <c r="FT22" s="461" t="s">
        <v>31</v>
      </c>
      <c r="FV22" s="457"/>
      <c r="FW22" s="709"/>
      <c r="FX22" s="709"/>
      <c r="FY22" s="710" t="s">
        <v>54</v>
      </c>
      <c r="FZ22" s="711">
        <v>0</v>
      </c>
      <c r="GA22" s="710" t="s">
        <v>54</v>
      </c>
      <c r="GB22" s="712" t="str">
        <f t="shared" si="96"/>
        <v>-</v>
      </c>
      <c r="GC22" s="499" t="str">
        <f t="shared" si="97"/>
        <v>-</v>
      </c>
      <c r="GD22" s="499" t="str">
        <f t="shared" si="105"/>
        <v>-</v>
      </c>
      <c r="GE22" s="713">
        <v>0</v>
      </c>
      <c r="GF22" s="714" t="str">
        <f t="shared" si="64"/>
        <v>-</v>
      </c>
      <c r="GG22" s="715" t="str">
        <f t="shared" si="98"/>
        <v>-</v>
      </c>
      <c r="GH22" s="457"/>
      <c r="GJ22" s="457"/>
      <c r="GK22" s="530" t="s">
        <v>31</v>
      </c>
      <c r="GL22" s="716">
        <v>0</v>
      </c>
      <c r="GM22" s="716">
        <v>0</v>
      </c>
      <c r="GN22" s="717">
        <v>1.2</v>
      </c>
      <c r="GO22" s="718">
        <f t="shared" si="99"/>
        <v>0</v>
      </c>
      <c r="GP22" s="718">
        <f t="shared" si="100"/>
        <v>0</v>
      </c>
      <c r="GQ22" s="719">
        <v>0</v>
      </c>
      <c r="GR22" s="719">
        <v>0</v>
      </c>
      <c r="GS22" s="492">
        <f t="shared" si="101"/>
        <v>0</v>
      </c>
      <c r="GT22" s="492">
        <f t="shared" si="101"/>
        <v>0</v>
      </c>
      <c r="GU22" s="720">
        <v>0</v>
      </c>
      <c r="GV22" s="720">
        <v>0</v>
      </c>
      <c r="GW22" s="494">
        <f t="shared" si="106"/>
        <v>0</v>
      </c>
      <c r="GX22" s="494">
        <f t="shared" si="106"/>
        <v>0</v>
      </c>
      <c r="GY22" s="717">
        <v>1.2</v>
      </c>
      <c r="GZ22" s="494">
        <f t="shared" si="102"/>
        <v>0</v>
      </c>
      <c r="HA22" s="494">
        <f t="shared" si="103"/>
        <v>0</v>
      </c>
      <c r="HB22" s="719">
        <v>0</v>
      </c>
      <c r="HC22" s="719">
        <v>0</v>
      </c>
      <c r="HD22" s="492">
        <f t="shared" si="104"/>
        <v>0</v>
      </c>
      <c r="HE22" s="492">
        <f t="shared" si="104"/>
        <v>0</v>
      </c>
      <c r="HF22" s="457"/>
    </row>
    <row r="23" spans="1:214" ht="21" customHeight="1">
      <c r="A23" s="457"/>
      <c r="B23" s="958" t="s">
        <v>782</v>
      </c>
      <c r="C23" s="958"/>
      <c r="D23" s="958"/>
      <c r="E23" s="958"/>
      <c r="F23" s="958"/>
      <c r="G23" s="958"/>
      <c r="H23" s="958"/>
      <c r="I23" s="958"/>
      <c r="J23" s="958"/>
      <c r="K23" s="958"/>
      <c r="L23" s="958"/>
      <c r="M23" s="958"/>
      <c r="N23" s="958"/>
      <c r="O23" s="958"/>
      <c r="P23" s="958"/>
      <c r="Q23" s="457"/>
      <c r="R23" s="457"/>
      <c r="S23" s="457"/>
      <c r="T23" s="457"/>
      <c r="U23" s="457"/>
      <c r="W23" s="457"/>
      <c r="X23" s="599" t="s">
        <v>54</v>
      </c>
      <c r="Y23" s="484">
        <v>0</v>
      </c>
      <c r="Z23" s="484">
        <v>0</v>
      </c>
      <c r="AA23" s="619">
        <v>0</v>
      </c>
      <c r="AB23" s="584" t="s">
        <v>54</v>
      </c>
      <c r="AC23" s="585" t="s">
        <v>31</v>
      </c>
      <c r="AD23" s="585" t="s">
        <v>31</v>
      </c>
      <c r="AE23" s="620">
        <v>0</v>
      </c>
      <c r="AF23" s="620">
        <v>0</v>
      </c>
      <c r="AG23" s="485" t="s">
        <v>31</v>
      </c>
      <c r="AH23" s="472"/>
      <c r="AJ23" s="459"/>
      <c r="AK23" s="486" t="str">
        <f t="shared" si="66"/>
        <v xml:space="preserve"> </v>
      </c>
      <c r="AL23" s="621">
        <f t="shared" si="1"/>
        <v>0</v>
      </c>
      <c r="AM23" s="622">
        <f t="shared" si="2"/>
        <v>0</v>
      </c>
      <c r="AN23" s="623">
        <f t="shared" si="3"/>
        <v>0</v>
      </c>
      <c r="AO23" s="621">
        <f t="shared" si="4"/>
        <v>0</v>
      </c>
      <c r="AP23" s="622">
        <f t="shared" si="5"/>
        <v>0</v>
      </c>
      <c r="AQ23" s="624">
        <f t="shared" si="6"/>
        <v>0</v>
      </c>
      <c r="AR23" s="621">
        <f t="shared" si="7"/>
        <v>0</v>
      </c>
      <c r="AS23" s="622">
        <f t="shared" si="8"/>
        <v>0</v>
      </c>
      <c r="AT23" s="624">
        <f t="shared" si="9"/>
        <v>0</v>
      </c>
      <c r="AU23" s="625">
        <f t="shared" si="10"/>
        <v>0</v>
      </c>
      <c r="AV23" s="622">
        <f t="shared" si="11"/>
        <v>0</v>
      </c>
      <c r="AW23" s="624">
        <f t="shared" si="12"/>
        <v>0</v>
      </c>
      <c r="AX23" s="461"/>
      <c r="AZ23" s="460"/>
      <c r="BA23" s="586" t="str">
        <f t="shared" si="67"/>
        <v xml:space="preserve"> </v>
      </c>
      <c r="BB23" s="626">
        <v>0</v>
      </c>
      <c r="BC23" s="591">
        <f t="shared" si="13"/>
        <v>0</v>
      </c>
      <c r="BD23" s="588">
        <f t="shared" si="14"/>
        <v>0</v>
      </c>
      <c r="BE23" s="588">
        <f t="shared" si="15"/>
        <v>0</v>
      </c>
      <c r="BF23" s="589">
        <f t="shared" si="16"/>
        <v>0</v>
      </c>
      <c r="BG23" s="589">
        <f t="shared" si="17"/>
        <v>0</v>
      </c>
      <c r="BH23" s="590">
        <v>0</v>
      </c>
      <c r="BI23" s="591">
        <f t="shared" si="68"/>
        <v>0</v>
      </c>
      <c r="BJ23" s="627">
        <f t="shared" si="18"/>
        <v>0</v>
      </c>
      <c r="BK23" s="627">
        <f t="shared" si="19"/>
        <v>0</v>
      </c>
      <c r="BL23" s="627">
        <f t="shared" si="69"/>
        <v>0</v>
      </c>
      <c r="BM23" s="461" t="s">
        <v>31</v>
      </c>
      <c r="BO23" s="460"/>
      <c r="BP23" s="586" t="str">
        <f t="shared" si="70"/>
        <v xml:space="preserve"> </v>
      </c>
      <c r="BQ23" s="491">
        <v>0</v>
      </c>
      <c r="BR23" s="591">
        <f t="shared" si="20"/>
        <v>0</v>
      </c>
      <c r="BS23" s="588">
        <f t="shared" si="21"/>
        <v>0</v>
      </c>
      <c r="BT23" s="588">
        <f t="shared" si="22"/>
        <v>0</v>
      </c>
      <c r="BU23" s="589">
        <f t="shared" si="23"/>
        <v>0</v>
      </c>
      <c r="BV23" s="589">
        <f t="shared" si="24"/>
        <v>0</v>
      </c>
      <c r="BW23" s="590">
        <v>0</v>
      </c>
      <c r="BX23" s="592">
        <f t="shared" si="71"/>
        <v>0</v>
      </c>
      <c r="BY23" s="592">
        <f t="shared" si="72"/>
        <v>0</v>
      </c>
      <c r="BZ23" s="591">
        <f t="shared" si="73"/>
        <v>0</v>
      </c>
      <c r="CA23" s="591">
        <f t="shared" si="74"/>
        <v>0</v>
      </c>
      <c r="CB23" s="592">
        <f t="shared" si="75"/>
        <v>0</v>
      </c>
      <c r="CC23" s="591">
        <f t="shared" si="76"/>
        <v>0</v>
      </c>
      <c r="CD23" s="591">
        <f t="shared" si="76"/>
        <v>0</v>
      </c>
      <c r="CE23" s="591">
        <f t="shared" si="77"/>
        <v>0</v>
      </c>
      <c r="CF23" s="631">
        <f t="shared" si="25"/>
        <v>0</v>
      </c>
      <c r="CG23" s="631">
        <f t="shared" si="26"/>
        <v>0</v>
      </c>
      <c r="CH23" s="591">
        <f t="shared" si="78"/>
        <v>0</v>
      </c>
      <c r="CI23" s="461" t="s">
        <v>31</v>
      </c>
      <c r="CK23" s="514"/>
      <c r="CL23" s="527" t="s">
        <v>31</v>
      </c>
      <c r="CM23" s="515"/>
      <c r="CN23" s="515" t="s">
        <v>31</v>
      </c>
      <c r="CO23" s="515"/>
      <c r="CP23" s="515"/>
      <c r="CQ23" s="515"/>
      <c r="CR23" s="515"/>
      <c r="CS23" s="515"/>
      <c r="CT23" s="515"/>
      <c r="CU23" s="515"/>
      <c r="CW23" s="457"/>
      <c r="CX23" s="742" t="str">
        <f t="shared" si="79"/>
        <v xml:space="preserve"> </v>
      </c>
      <c r="CY23" s="483">
        <f t="shared" si="27"/>
        <v>0</v>
      </c>
      <c r="CZ23" s="483">
        <f t="shared" si="28"/>
        <v>0</v>
      </c>
      <c r="DA23" s="534">
        <f t="shared" si="29"/>
        <v>0</v>
      </c>
      <c r="DB23" s="597" t="str">
        <f t="shared" si="30"/>
        <v xml:space="preserve"> </v>
      </c>
      <c r="DC23" s="534" t="str">
        <f t="shared" si="0"/>
        <v>-</v>
      </c>
      <c r="DD23" s="518">
        <v>0</v>
      </c>
      <c r="DE23" s="518">
        <v>0</v>
      </c>
      <c r="DF23" s="518">
        <v>0</v>
      </c>
      <c r="DG23" s="598">
        <v>0</v>
      </c>
      <c r="DH23" s="598">
        <v>0</v>
      </c>
      <c r="DI23" s="519">
        <f t="shared" si="31"/>
        <v>0</v>
      </c>
      <c r="DJ23" s="519">
        <f t="shared" si="32"/>
        <v>0</v>
      </c>
      <c r="DK23" s="529" t="s">
        <v>31</v>
      </c>
      <c r="DL23" s="472"/>
      <c r="DN23" s="459"/>
      <c r="DO23" s="486" t="str">
        <f t="shared" si="80"/>
        <v xml:space="preserve"> </v>
      </c>
      <c r="DP23" s="487">
        <f t="shared" si="33"/>
        <v>0</v>
      </c>
      <c r="DQ23" s="488">
        <f t="shared" si="34"/>
        <v>0</v>
      </c>
      <c r="DR23" s="489">
        <f t="shared" si="81"/>
        <v>0</v>
      </c>
      <c r="DS23" s="487">
        <f t="shared" si="35"/>
        <v>0</v>
      </c>
      <c r="DT23" s="488">
        <f t="shared" si="36"/>
        <v>0</v>
      </c>
      <c r="DU23" s="490">
        <f t="shared" si="82"/>
        <v>0</v>
      </c>
      <c r="DV23" s="487">
        <f t="shared" si="37"/>
        <v>0</v>
      </c>
      <c r="DW23" s="488">
        <f t="shared" si="38"/>
        <v>0</v>
      </c>
      <c r="DX23" s="490">
        <f t="shared" si="83"/>
        <v>0</v>
      </c>
      <c r="DY23" s="463">
        <f t="shared" si="39"/>
        <v>0</v>
      </c>
      <c r="DZ23" s="488">
        <f t="shared" si="40"/>
        <v>0</v>
      </c>
      <c r="EA23" s="490">
        <f t="shared" si="84"/>
        <v>0</v>
      </c>
      <c r="EB23" s="461"/>
      <c r="ED23" s="460"/>
      <c r="EE23" s="521" t="str">
        <f t="shared" si="85"/>
        <v xml:space="preserve"> </v>
      </c>
      <c r="EF23" s="491">
        <v>0</v>
      </c>
      <c r="EG23" s="492">
        <f t="shared" si="41"/>
        <v>0</v>
      </c>
      <c r="EH23" s="493">
        <f t="shared" si="42"/>
        <v>0</v>
      </c>
      <c r="EI23" s="493">
        <f t="shared" si="43"/>
        <v>0</v>
      </c>
      <c r="EJ23" s="494">
        <f t="shared" si="44"/>
        <v>0</v>
      </c>
      <c r="EK23" s="494">
        <f t="shared" si="45"/>
        <v>0</v>
      </c>
      <c r="EL23" s="495">
        <v>0</v>
      </c>
      <c r="EM23" s="627">
        <f t="shared" si="86"/>
        <v>0</v>
      </c>
      <c r="EN23" s="497">
        <f t="shared" si="46"/>
        <v>0</v>
      </c>
      <c r="EO23" s="497">
        <f t="shared" si="47"/>
        <v>0</v>
      </c>
      <c r="EP23" s="522">
        <f t="shared" si="87"/>
        <v>0</v>
      </c>
      <c r="EQ23" s="522">
        <f t="shared" si="88"/>
        <v>0</v>
      </c>
      <c r="ER23" s="498">
        <f t="shared" si="89"/>
        <v>0</v>
      </c>
      <c r="ES23" s="461"/>
      <c r="EU23" s="461"/>
      <c r="EV23" s="530" t="str">
        <f t="shared" si="48"/>
        <v xml:space="preserve"> </v>
      </c>
      <c r="EW23" s="491">
        <v>0</v>
      </c>
      <c r="EX23" s="496">
        <f t="shared" si="49"/>
        <v>0</v>
      </c>
      <c r="EY23" s="493">
        <f t="shared" si="50"/>
        <v>0</v>
      </c>
      <c r="EZ23" s="493">
        <f t="shared" si="51"/>
        <v>0</v>
      </c>
      <c r="FA23" s="494">
        <f t="shared" si="52"/>
        <v>0</v>
      </c>
      <c r="FB23" s="494">
        <f t="shared" si="53"/>
        <v>0</v>
      </c>
      <c r="FC23" s="492">
        <f t="shared" si="90"/>
        <v>0</v>
      </c>
      <c r="FD23" s="492">
        <f t="shared" si="91"/>
        <v>0</v>
      </c>
      <c r="FE23" s="492">
        <f t="shared" si="92"/>
        <v>0</v>
      </c>
      <c r="FF23" s="495">
        <v>0</v>
      </c>
      <c r="FG23" s="499">
        <f t="shared" si="54"/>
        <v>0</v>
      </c>
      <c r="FH23" s="499">
        <f t="shared" si="93"/>
        <v>0</v>
      </c>
      <c r="FI23" s="499">
        <f t="shared" si="94"/>
        <v>0</v>
      </c>
      <c r="FJ23" s="499">
        <f t="shared" si="95"/>
        <v>0</v>
      </c>
      <c r="FK23" s="496">
        <f t="shared" si="55"/>
        <v>0</v>
      </c>
      <c r="FL23" s="496">
        <f t="shared" si="56"/>
        <v>0</v>
      </c>
      <c r="FM23" s="500">
        <f t="shared" si="57"/>
        <v>0</v>
      </c>
      <c r="FN23" s="496">
        <f t="shared" si="58"/>
        <v>0</v>
      </c>
      <c r="FO23" s="496">
        <f t="shared" si="59"/>
        <v>0</v>
      </c>
      <c r="FP23" s="496">
        <f t="shared" si="60"/>
        <v>0</v>
      </c>
      <c r="FQ23" s="496">
        <f t="shared" si="61"/>
        <v>0</v>
      </c>
      <c r="FR23" s="496">
        <f t="shared" si="62"/>
        <v>0</v>
      </c>
      <c r="FS23" s="496">
        <f t="shared" si="63"/>
        <v>0</v>
      </c>
      <c r="FT23" s="461" t="s">
        <v>31</v>
      </c>
      <c r="FV23" s="457"/>
      <c r="FW23" s="709"/>
      <c r="FX23" s="709"/>
      <c r="FY23" s="710" t="s">
        <v>54</v>
      </c>
      <c r="FZ23" s="711">
        <v>0</v>
      </c>
      <c r="GA23" s="710" t="s">
        <v>54</v>
      </c>
      <c r="GB23" s="712" t="str">
        <f t="shared" si="96"/>
        <v>-</v>
      </c>
      <c r="GC23" s="499" t="str">
        <f t="shared" si="97"/>
        <v>-</v>
      </c>
      <c r="GD23" s="499" t="str">
        <f t="shared" si="105"/>
        <v>-</v>
      </c>
      <c r="GE23" s="713">
        <v>0</v>
      </c>
      <c r="GF23" s="714" t="str">
        <f t="shared" si="64"/>
        <v>-</v>
      </c>
      <c r="GG23" s="715" t="str">
        <f t="shared" si="98"/>
        <v>-</v>
      </c>
      <c r="GH23" s="457"/>
      <c r="GJ23" s="457"/>
      <c r="GK23" s="530" t="s">
        <v>31</v>
      </c>
      <c r="GL23" s="716">
        <v>0</v>
      </c>
      <c r="GM23" s="716">
        <v>0</v>
      </c>
      <c r="GN23" s="717">
        <v>1.2</v>
      </c>
      <c r="GO23" s="718">
        <f t="shared" si="99"/>
        <v>0</v>
      </c>
      <c r="GP23" s="718">
        <f t="shared" si="100"/>
        <v>0</v>
      </c>
      <c r="GQ23" s="719">
        <v>0</v>
      </c>
      <c r="GR23" s="719">
        <v>0</v>
      </c>
      <c r="GS23" s="492">
        <f t="shared" si="101"/>
        <v>0</v>
      </c>
      <c r="GT23" s="492">
        <f t="shared" si="101"/>
        <v>0</v>
      </c>
      <c r="GU23" s="720">
        <v>0</v>
      </c>
      <c r="GV23" s="720">
        <v>0</v>
      </c>
      <c r="GW23" s="494">
        <f t="shared" si="106"/>
        <v>0</v>
      </c>
      <c r="GX23" s="494">
        <f t="shared" si="106"/>
        <v>0</v>
      </c>
      <c r="GY23" s="717">
        <v>1.2</v>
      </c>
      <c r="GZ23" s="494">
        <f t="shared" si="102"/>
        <v>0</v>
      </c>
      <c r="HA23" s="494">
        <f t="shared" si="103"/>
        <v>0</v>
      </c>
      <c r="HB23" s="719">
        <v>0</v>
      </c>
      <c r="HC23" s="719">
        <v>0</v>
      </c>
      <c r="HD23" s="492">
        <f t="shared" si="104"/>
        <v>0</v>
      </c>
      <c r="HE23" s="492">
        <f t="shared" si="104"/>
        <v>0</v>
      </c>
      <c r="HF23" s="457"/>
    </row>
    <row r="24" spans="1:214" ht="21">
      <c r="A24" s="457"/>
      <c r="B24" s="959" t="s">
        <v>767</v>
      </c>
      <c r="C24" s="960"/>
      <c r="D24" s="960"/>
      <c r="E24" s="960"/>
      <c r="F24" s="960"/>
      <c r="G24" s="960"/>
      <c r="H24" s="960"/>
      <c r="I24" s="960"/>
      <c r="J24" s="960"/>
      <c r="K24" s="960"/>
      <c r="L24" s="960"/>
      <c r="M24" s="960"/>
      <c r="N24" s="960"/>
      <c r="O24" s="960"/>
      <c r="P24" s="960"/>
      <c r="Q24" s="960"/>
      <c r="R24" s="960"/>
      <c r="S24" s="960"/>
      <c r="T24" s="960"/>
      <c r="U24" s="457"/>
      <c r="W24" s="457"/>
      <c r="X24" s="599" t="s">
        <v>54</v>
      </c>
      <c r="Y24" s="484">
        <v>0</v>
      </c>
      <c r="Z24" s="484">
        <v>0</v>
      </c>
      <c r="AA24" s="619">
        <v>0</v>
      </c>
      <c r="AB24" s="584" t="s">
        <v>54</v>
      </c>
      <c r="AC24" s="585" t="s">
        <v>31</v>
      </c>
      <c r="AD24" s="585" t="s">
        <v>31</v>
      </c>
      <c r="AE24" s="620">
        <v>0</v>
      </c>
      <c r="AF24" s="620">
        <v>0</v>
      </c>
      <c r="AG24" s="485" t="s">
        <v>31</v>
      </c>
      <c r="AH24" s="472"/>
      <c r="AJ24" s="459"/>
      <c r="AK24" s="486" t="str">
        <f t="shared" si="66"/>
        <v xml:space="preserve"> </v>
      </c>
      <c r="AL24" s="621">
        <f t="shared" si="1"/>
        <v>0</v>
      </c>
      <c r="AM24" s="622">
        <f t="shared" si="2"/>
        <v>0</v>
      </c>
      <c r="AN24" s="623">
        <f t="shared" si="3"/>
        <v>0</v>
      </c>
      <c r="AO24" s="621">
        <f t="shared" si="4"/>
        <v>0</v>
      </c>
      <c r="AP24" s="622">
        <f t="shared" si="5"/>
        <v>0</v>
      </c>
      <c r="AQ24" s="624">
        <f t="shared" si="6"/>
        <v>0</v>
      </c>
      <c r="AR24" s="621">
        <f t="shared" si="7"/>
        <v>0</v>
      </c>
      <c r="AS24" s="622">
        <f t="shared" si="8"/>
        <v>0</v>
      </c>
      <c r="AT24" s="624">
        <f t="shared" si="9"/>
        <v>0</v>
      </c>
      <c r="AU24" s="625">
        <f t="shared" si="10"/>
        <v>0</v>
      </c>
      <c r="AV24" s="622">
        <f t="shared" si="11"/>
        <v>0</v>
      </c>
      <c r="AW24" s="624">
        <f t="shared" si="12"/>
        <v>0</v>
      </c>
      <c r="AX24" s="461"/>
      <c r="AZ24" s="460"/>
      <c r="BA24" s="586" t="str">
        <f t="shared" si="67"/>
        <v xml:space="preserve"> </v>
      </c>
      <c r="BB24" s="626">
        <v>0</v>
      </c>
      <c r="BC24" s="591">
        <f t="shared" si="13"/>
        <v>0</v>
      </c>
      <c r="BD24" s="588">
        <f t="shared" si="14"/>
        <v>0</v>
      </c>
      <c r="BE24" s="588">
        <f t="shared" si="15"/>
        <v>0</v>
      </c>
      <c r="BF24" s="589">
        <f t="shared" si="16"/>
        <v>0</v>
      </c>
      <c r="BG24" s="589">
        <f t="shared" si="17"/>
        <v>0</v>
      </c>
      <c r="BH24" s="590">
        <v>0</v>
      </c>
      <c r="BI24" s="591">
        <f t="shared" si="68"/>
        <v>0</v>
      </c>
      <c r="BJ24" s="627">
        <f t="shared" si="18"/>
        <v>0</v>
      </c>
      <c r="BK24" s="627">
        <f t="shared" si="19"/>
        <v>0</v>
      </c>
      <c r="BL24" s="627">
        <f t="shared" si="69"/>
        <v>0</v>
      </c>
      <c r="BM24" s="461" t="s">
        <v>31</v>
      </c>
      <c r="BO24" s="460"/>
      <c r="BP24" s="586" t="str">
        <f t="shared" si="70"/>
        <v xml:space="preserve"> </v>
      </c>
      <c r="BQ24" s="491">
        <v>0</v>
      </c>
      <c r="BR24" s="591">
        <f t="shared" si="20"/>
        <v>0</v>
      </c>
      <c r="BS24" s="588">
        <f t="shared" si="21"/>
        <v>0</v>
      </c>
      <c r="BT24" s="588">
        <f t="shared" si="22"/>
        <v>0</v>
      </c>
      <c r="BU24" s="589">
        <f t="shared" si="23"/>
        <v>0</v>
      </c>
      <c r="BV24" s="589">
        <f t="shared" si="24"/>
        <v>0</v>
      </c>
      <c r="BW24" s="590">
        <v>0</v>
      </c>
      <c r="BX24" s="592">
        <f t="shared" si="71"/>
        <v>0</v>
      </c>
      <c r="BY24" s="592">
        <f t="shared" si="72"/>
        <v>0</v>
      </c>
      <c r="BZ24" s="591">
        <f t="shared" si="73"/>
        <v>0</v>
      </c>
      <c r="CA24" s="591">
        <f t="shared" si="74"/>
        <v>0</v>
      </c>
      <c r="CB24" s="592">
        <f t="shared" si="75"/>
        <v>0</v>
      </c>
      <c r="CC24" s="591">
        <f t="shared" si="76"/>
        <v>0</v>
      </c>
      <c r="CD24" s="591">
        <f t="shared" si="76"/>
        <v>0</v>
      </c>
      <c r="CE24" s="591">
        <f t="shared" si="77"/>
        <v>0</v>
      </c>
      <c r="CF24" s="631">
        <f t="shared" si="25"/>
        <v>0</v>
      </c>
      <c r="CG24" s="631">
        <f t="shared" si="26"/>
        <v>0</v>
      </c>
      <c r="CH24" s="591">
        <f t="shared" si="78"/>
        <v>0</v>
      </c>
      <c r="CI24" s="461" t="s">
        <v>31</v>
      </c>
      <c r="CW24" s="457"/>
      <c r="CX24" s="742" t="str">
        <f t="shared" si="79"/>
        <v xml:space="preserve"> </v>
      </c>
      <c r="CY24" s="483">
        <f t="shared" si="27"/>
        <v>0</v>
      </c>
      <c r="CZ24" s="483">
        <f t="shared" si="28"/>
        <v>0</v>
      </c>
      <c r="DA24" s="534">
        <f t="shared" si="29"/>
        <v>0</v>
      </c>
      <c r="DB24" s="597" t="str">
        <f t="shared" si="30"/>
        <v xml:space="preserve"> </v>
      </c>
      <c r="DC24" s="534" t="str">
        <f t="shared" si="0"/>
        <v>-</v>
      </c>
      <c r="DD24" s="518">
        <v>0</v>
      </c>
      <c r="DE24" s="518">
        <v>0</v>
      </c>
      <c r="DF24" s="518">
        <v>0</v>
      </c>
      <c r="DG24" s="598">
        <v>0</v>
      </c>
      <c r="DH24" s="598">
        <v>0</v>
      </c>
      <c r="DI24" s="519">
        <f t="shared" si="31"/>
        <v>0</v>
      </c>
      <c r="DJ24" s="519">
        <f t="shared" si="32"/>
        <v>0</v>
      </c>
      <c r="DK24" s="529" t="s">
        <v>31</v>
      </c>
      <c r="DL24" s="472"/>
      <c r="DN24" s="459"/>
      <c r="DO24" s="486" t="str">
        <f t="shared" si="80"/>
        <v xml:space="preserve"> </v>
      </c>
      <c r="DP24" s="487">
        <f t="shared" si="33"/>
        <v>0</v>
      </c>
      <c r="DQ24" s="488">
        <f t="shared" si="34"/>
        <v>0</v>
      </c>
      <c r="DR24" s="489">
        <f t="shared" si="81"/>
        <v>0</v>
      </c>
      <c r="DS24" s="487">
        <f t="shared" si="35"/>
        <v>0</v>
      </c>
      <c r="DT24" s="488">
        <f t="shared" si="36"/>
        <v>0</v>
      </c>
      <c r="DU24" s="490">
        <f t="shared" si="82"/>
        <v>0</v>
      </c>
      <c r="DV24" s="487">
        <f t="shared" si="37"/>
        <v>0</v>
      </c>
      <c r="DW24" s="488">
        <f t="shared" si="38"/>
        <v>0</v>
      </c>
      <c r="DX24" s="490">
        <f t="shared" si="83"/>
        <v>0</v>
      </c>
      <c r="DY24" s="463">
        <f t="shared" si="39"/>
        <v>0</v>
      </c>
      <c r="DZ24" s="488">
        <f t="shared" si="40"/>
        <v>0</v>
      </c>
      <c r="EA24" s="490">
        <f t="shared" si="84"/>
        <v>0</v>
      </c>
      <c r="EB24" s="461"/>
      <c r="ED24" s="460"/>
      <c r="EE24" s="521" t="str">
        <f t="shared" si="85"/>
        <v xml:space="preserve"> </v>
      </c>
      <c r="EF24" s="491">
        <v>0</v>
      </c>
      <c r="EG24" s="492">
        <f t="shared" si="41"/>
        <v>0</v>
      </c>
      <c r="EH24" s="493">
        <f t="shared" si="42"/>
        <v>0</v>
      </c>
      <c r="EI24" s="493">
        <f t="shared" si="43"/>
        <v>0</v>
      </c>
      <c r="EJ24" s="494">
        <f t="shared" si="44"/>
        <v>0</v>
      </c>
      <c r="EK24" s="494">
        <f t="shared" si="45"/>
        <v>0</v>
      </c>
      <c r="EL24" s="495">
        <v>0</v>
      </c>
      <c r="EM24" s="627">
        <f t="shared" si="86"/>
        <v>0</v>
      </c>
      <c r="EN24" s="497">
        <f t="shared" si="46"/>
        <v>0</v>
      </c>
      <c r="EO24" s="497">
        <f t="shared" si="47"/>
        <v>0</v>
      </c>
      <c r="EP24" s="522">
        <f t="shared" si="87"/>
        <v>0</v>
      </c>
      <c r="EQ24" s="522">
        <f t="shared" si="88"/>
        <v>0</v>
      </c>
      <c r="ER24" s="498">
        <f t="shared" si="89"/>
        <v>0</v>
      </c>
      <c r="ES24" s="461"/>
      <c r="EU24" s="461"/>
      <c r="EV24" s="530" t="str">
        <f t="shared" si="48"/>
        <v xml:space="preserve"> </v>
      </c>
      <c r="EW24" s="491">
        <v>0</v>
      </c>
      <c r="EX24" s="496">
        <f t="shared" si="49"/>
        <v>0</v>
      </c>
      <c r="EY24" s="493">
        <f t="shared" si="50"/>
        <v>0</v>
      </c>
      <c r="EZ24" s="493">
        <f t="shared" si="51"/>
        <v>0</v>
      </c>
      <c r="FA24" s="494">
        <f t="shared" si="52"/>
        <v>0</v>
      </c>
      <c r="FB24" s="494">
        <f t="shared" si="53"/>
        <v>0</v>
      </c>
      <c r="FC24" s="492">
        <f t="shared" si="90"/>
        <v>0</v>
      </c>
      <c r="FD24" s="492">
        <f t="shared" si="91"/>
        <v>0</v>
      </c>
      <c r="FE24" s="492">
        <f t="shared" si="92"/>
        <v>0</v>
      </c>
      <c r="FF24" s="495">
        <v>0</v>
      </c>
      <c r="FG24" s="499">
        <f t="shared" si="54"/>
        <v>0</v>
      </c>
      <c r="FH24" s="499">
        <f t="shared" si="93"/>
        <v>0</v>
      </c>
      <c r="FI24" s="499">
        <f t="shared" si="94"/>
        <v>0</v>
      </c>
      <c r="FJ24" s="499">
        <f t="shared" si="95"/>
        <v>0</v>
      </c>
      <c r="FK24" s="496">
        <f t="shared" si="55"/>
        <v>0</v>
      </c>
      <c r="FL24" s="496">
        <f t="shared" si="56"/>
        <v>0</v>
      </c>
      <c r="FM24" s="500">
        <f t="shared" si="57"/>
        <v>0</v>
      </c>
      <c r="FN24" s="496">
        <f t="shared" si="58"/>
        <v>0</v>
      </c>
      <c r="FO24" s="496">
        <f t="shared" si="59"/>
        <v>0</v>
      </c>
      <c r="FP24" s="496">
        <f t="shared" si="60"/>
        <v>0</v>
      </c>
      <c r="FQ24" s="496">
        <f t="shared" si="61"/>
        <v>0</v>
      </c>
      <c r="FR24" s="496">
        <f t="shared" si="62"/>
        <v>0</v>
      </c>
      <c r="FS24" s="496">
        <f t="shared" si="63"/>
        <v>0</v>
      </c>
      <c r="FT24" s="461" t="s">
        <v>31</v>
      </c>
      <c r="FV24" s="457"/>
      <c r="FW24" s="709"/>
      <c r="FX24" s="709"/>
      <c r="FY24" s="710" t="s">
        <v>54</v>
      </c>
      <c r="FZ24" s="711">
        <v>0</v>
      </c>
      <c r="GA24" s="710" t="s">
        <v>54</v>
      </c>
      <c r="GB24" s="712" t="str">
        <f t="shared" si="96"/>
        <v>-</v>
      </c>
      <c r="GC24" s="499" t="str">
        <f t="shared" si="97"/>
        <v>-</v>
      </c>
      <c r="GD24" s="499" t="str">
        <f t="shared" si="105"/>
        <v>-</v>
      </c>
      <c r="GE24" s="713">
        <v>0</v>
      </c>
      <c r="GF24" s="714" t="str">
        <f t="shared" si="64"/>
        <v>-</v>
      </c>
      <c r="GG24" s="715" t="str">
        <f t="shared" si="98"/>
        <v>-</v>
      </c>
      <c r="GH24" s="457"/>
      <c r="GJ24" s="457"/>
      <c r="GK24" s="530" t="s">
        <v>31</v>
      </c>
      <c r="GL24" s="716">
        <v>0</v>
      </c>
      <c r="GM24" s="716">
        <v>0</v>
      </c>
      <c r="GN24" s="717">
        <v>1.2</v>
      </c>
      <c r="GO24" s="718">
        <f t="shared" si="99"/>
        <v>0</v>
      </c>
      <c r="GP24" s="718">
        <f t="shared" si="100"/>
        <v>0</v>
      </c>
      <c r="GQ24" s="719">
        <v>0</v>
      </c>
      <c r="GR24" s="719">
        <v>0</v>
      </c>
      <c r="GS24" s="492">
        <f t="shared" si="101"/>
        <v>0</v>
      </c>
      <c r="GT24" s="492">
        <f t="shared" si="101"/>
        <v>0</v>
      </c>
      <c r="GU24" s="720">
        <v>0</v>
      </c>
      <c r="GV24" s="720">
        <v>0</v>
      </c>
      <c r="GW24" s="494">
        <f t="shared" si="106"/>
        <v>0</v>
      </c>
      <c r="GX24" s="494">
        <f t="shared" si="106"/>
        <v>0</v>
      </c>
      <c r="GY24" s="717">
        <v>1.2</v>
      </c>
      <c r="GZ24" s="494">
        <f t="shared" si="102"/>
        <v>0</v>
      </c>
      <c r="HA24" s="494">
        <f t="shared" si="103"/>
        <v>0</v>
      </c>
      <c r="HB24" s="719">
        <v>0</v>
      </c>
      <c r="HC24" s="719">
        <v>0</v>
      </c>
      <c r="HD24" s="492">
        <f t="shared" si="104"/>
        <v>0</v>
      </c>
      <c r="HE24" s="492">
        <f t="shared" si="104"/>
        <v>0</v>
      </c>
      <c r="HF24" s="457"/>
    </row>
    <row r="25" spans="1:214" ht="12" customHeight="1">
      <c r="A25" s="457"/>
      <c r="B25" s="957" t="s">
        <v>768</v>
      </c>
      <c r="C25" s="957"/>
      <c r="D25" s="957"/>
      <c r="E25" s="957"/>
      <c r="F25" s="957"/>
      <c r="G25" s="957"/>
      <c r="H25" s="957"/>
      <c r="I25" s="957"/>
      <c r="J25" s="957"/>
      <c r="K25" s="957"/>
      <c r="L25" s="957"/>
      <c r="M25" s="957"/>
      <c r="N25" s="957"/>
      <c r="O25" s="957"/>
      <c r="P25" s="957"/>
      <c r="Q25" s="957"/>
      <c r="R25" s="957"/>
      <c r="S25" s="957"/>
      <c r="T25" s="957"/>
      <c r="U25" s="457"/>
      <c r="W25" s="457"/>
      <c r="X25" s="599" t="s">
        <v>54</v>
      </c>
      <c r="Y25" s="484">
        <v>0</v>
      </c>
      <c r="Z25" s="484">
        <v>0</v>
      </c>
      <c r="AA25" s="619">
        <v>0</v>
      </c>
      <c r="AB25" s="584" t="s">
        <v>54</v>
      </c>
      <c r="AC25" s="585" t="s">
        <v>31</v>
      </c>
      <c r="AD25" s="585" t="s">
        <v>31</v>
      </c>
      <c r="AE25" s="620">
        <v>0</v>
      </c>
      <c r="AF25" s="620">
        <v>0</v>
      </c>
      <c r="AG25" s="485" t="s">
        <v>31</v>
      </c>
      <c r="AH25" s="472"/>
      <c r="AJ25" s="459"/>
      <c r="AK25" s="486" t="str">
        <f t="shared" si="66"/>
        <v xml:space="preserve"> </v>
      </c>
      <c r="AL25" s="621">
        <f t="shared" si="1"/>
        <v>0</v>
      </c>
      <c r="AM25" s="622">
        <f t="shared" si="2"/>
        <v>0</v>
      </c>
      <c r="AN25" s="623">
        <f t="shared" si="3"/>
        <v>0</v>
      </c>
      <c r="AO25" s="621">
        <f t="shared" si="4"/>
        <v>0</v>
      </c>
      <c r="AP25" s="622">
        <f t="shared" si="5"/>
        <v>0</v>
      </c>
      <c r="AQ25" s="624">
        <f t="shared" si="6"/>
        <v>0</v>
      </c>
      <c r="AR25" s="621">
        <f t="shared" si="7"/>
        <v>0</v>
      </c>
      <c r="AS25" s="622">
        <f t="shared" si="8"/>
        <v>0</v>
      </c>
      <c r="AT25" s="624">
        <f t="shared" si="9"/>
        <v>0</v>
      </c>
      <c r="AU25" s="625">
        <f t="shared" si="10"/>
        <v>0</v>
      </c>
      <c r="AV25" s="622">
        <f t="shared" si="11"/>
        <v>0</v>
      </c>
      <c r="AW25" s="624">
        <f t="shared" si="12"/>
        <v>0</v>
      </c>
      <c r="AX25" s="461"/>
      <c r="AZ25" s="460"/>
      <c r="BA25" s="586" t="str">
        <f t="shared" si="67"/>
        <v xml:space="preserve"> </v>
      </c>
      <c r="BB25" s="626">
        <v>0</v>
      </c>
      <c r="BC25" s="591">
        <f t="shared" si="13"/>
        <v>0</v>
      </c>
      <c r="BD25" s="588">
        <f t="shared" si="14"/>
        <v>0</v>
      </c>
      <c r="BE25" s="588">
        <f t="shared" si="15"/>
        <v>0</v>
      </c>
      <c r="BF25" s="589">
        <f t="shared" si="16"/>
        <v>0</v>
      </c>
      <c r="BG25" s="589">
        <f t="shared" si="17"/>
        <v>0</v>
      </c>
      <c r="BH25" s="590">
        <v>0</v>
      </c>
      <c r="BI25" s="591">
        <f t="shared" si="68"/>
        <v>0</v>
      </c>
      <c r="BJ25" s="627">
        <f t="shared" si="18"/>
        <v>0</v>
      </c>
      <c r="BK25" s="627">
        <f t="shared" si="19"/>
        <v>0</v>
      </c>
      <c r="BL25" s="627">
        <f t="shared" si="69"/>
        <v>0</v>
      </c>
      <c r="BM25" s="461" t="s">
        <v>31</v>
      </c>
      <c r="BO25" s="460"/>
      <c r="BP25" s="586" t="str">
        <f t="shared" si="70"/>
        <v xml:space="preserve"> </v>
      </c>
      <c r="BQ25" s="491">
        <v>0</v>
      </c>
      <c r="BR25" s="591">
        <f t="shared" si="20"/>
        <v>0</v>
      </c>
      <c r="BS25" s="588">
        <f t="shared" si="21"/>
        <v>0</v>
      </c>
      <c r="BT25" s="588">
        <f t="shared" si="22"/>
        <v>0</v>
      </c>
      <c r="BU25" s="589">
        <f t="shared" si="23"/>
        <v>0</v>
      </c>
      <c r="BV25" s="589">
        <f t="shared" si="24"/>
        <v>0</v>
      </c>
      <c r="BW25" s="590">
        <v>0</v>
      </c>
      <c r="BX25" s="592">
        <f t="shared" si="71"/>
        <v>0</v>
      </c>
      <c r="BY25" s="592">
        <f t="shared" si="72"/>
        <v>0</v>
      </c>
      <c r="BZ25" s="591">
        <f t="shared" si="73"/>
        <v>0</v>
      </c>
      <c r="CA25" s="591">
        <f t="shared" si="74"/>
        <v>0</v>
      </c>
      <c r="CB25" s="592">
        <f t="shared" si="75"/>
        <v>0</v>
      </c>
      <c r="CC25" s="591">
        <f t="shared" si="76"/>
        <v>0</v>
      </c>
      <c r="CD25" s="591">
        <f t="shared" si="76"/>
        <v>0</v>
      </c>
      <c r="CE25" s="591">
        <f t="shared" si="77"/>
        <v>0</v>
      </c>
      <c r="CF25" s="631">
        <f t="shared" si="25"/>
        <v>0</v>
      </c>
      <c r="CG25" s="631">
        <f t="shared" si="26"/>
        <v>0</v>
      </c>
      <c r="CH25" s="591">
        <f t="shared" si="78"/>
        <v>0</v>
      </c>
      <c r="CI25" s="461" t="s">
        <v>31</v>
      </c>
      <c r="CW25" s="457"/>
      <c r="CX25" s="742" t="str">
        <f t="shared" si="79"/>
        <v xml:space="preserve"> </v>
      </c>
      <c r="CY25" s="483">
        <f t="shared" si="27"/>
        <v>0</v>
      </c>
      <c r="CZ25" s="483">
        <f t="shared" si="28"/>
        <v>0</v>
      </c>
      <c r="DA25" s="534">
        <f t="shared" si="29"/>
        <v>0</v>
      </c>
      <c r="DB25" s="597" t="str">
        <f t="shared" si="30"/>
        <v xml:space="preserve"> </v>
      </c>
      <c r="DC25" s="534" t="str">
        <f t="shared" si="0"/>
        <v>-</v>
      </c>
      <c r="DD25" s="518">
        <v>0</v>
      </c>
      <c r="DE25" s="518">
        <v>0</v>
      </c>
      <c r="DF25" s="518">
        <v>0</v>
      </c>
      <c r="DG25" s="598">
        <v>0</v>
      </c>
      <c r="DH25" s="598">
        <v>0</v>
      </c>
      <c r="DI25" s="519">
        <f t="shared" si="31"/>
        <v>0</v>
      </c>
      <c r="DJ25" s="519">
        <f t="shared" si="32"/>
        <v>0</v>
      </c>
      <c r="DK25" s="529" t="s">
        <v>31</v>
      </c>
      <c r="DL25" s="472"/>
      <c r="DN25" s="459"/>
      <c r="DO25" s="486" t="str">
        <f t="shared" si="80"/>
        <v xml:space="preserve"> </v>
      </c>
      <c r="DP25" s="487">
        <f t="shared" si="33"/>
        <v>0</v>
      </c>
      <c r="DQ25" s="488">
        <f t="shared" si="34"/>
        <v>0</v>
      </c>
      <c r="DR25" s="489">
        <f t="shared" si="81"/>
        <v>0</v>
      </c>
      <c r="DS25" s="487">
        <f t="shared" si="35"/>
        <v>0</v>
      </c>
      <c r="DT25" s="488">
        <f t="shared" si="36"/>
        <v>0</v>
      </c>
      <c r="DU25" s="490">
        <f t="shared" si="82"/>
        <v>0</v>
      </c>
      <c r="DV25" s="487">
        <f t="shared" si="37"/>
        <v>0</v>
      </c>
      <c r="DW25" s="488">
        <f t="shared" si="38"/>
        <v>0</v>
      </c>
      <c r="DX25" s="490">
        <f t="shared" si="83"/>
        <v>0</v>
      </c>
      <c r="DY25" s="463">
        <f t="shared" si="39"/>
        <v>0</v>
      </c>
      <c r="DZ25" s="488">
        <f t="shared" si="40"/>
        <v>0</v>
      </c>
      <c r="EA25" s="490">
        <f t="shared" si="84"/>
        <v>0</v>
      </c>
      <c r="EB25" s="461"/>
      <c r="ED25" s="460"/>
      <c r="EE25" s="521" t="str">
        <f t="shared" si="85"/>
        <v xml:space="preserve"> </v>
      </c>
      <c r="EF25" s="491">
        <v>0</v>
      </c>
      <c r="EG25" s="492">
        <f t="shared" si="41"/>
        <v>0</v>
      </c>
      <c r="EH25" s="493">
        <f t="shared" si="42"/>
        <v>0</v>
      </c>
      <c r="EI25" s="493">
        <f t="shared" si="43"/>
        <v>0</v>
      </c>
      <c r="EJ25" s="494">
        <f t="shared" si="44"/>
        <v>0</v>
      </c>
      <c r="EK25" s="494">
        <f t="shared" si="45"/>
        <v>0</v>
      </c>
      <c r="EL25" s="495">
        <v>0</v>
      </c>
      <c r="EM25" s="627">
        <f t="shared" si="86"/>
        <v>0</v>
      </c>
      <c r="EN25" s="497">
        <f t="shared" si="46"/>
        <v>0</v>
      </c>
      <c r="EO25" s="497">
        <f t="shared" si="47"/>
        <v>0</v>
      </c>
      <c r="EP25" s="522">
        <f t="shared" si="87"/>
        <v>0</v>
      </c>
      <c r="EQ25" s="522">
        <f t="shared" si="88"/>
        <v>0</v>
      </c>
      <c r="ER25" s="498">
        <f t="shared" si="89"/>
        <v>0</v>
      </c>
      <c r="ES25" s="461"/>
      <c r="EU25" s="461"/>
      <c r="EV25" s="530" t="str">
        <f t="shared" si="48"/>
        <v xml:space="preserve"> </v>
      </c>
      <c r="EW25" s="491">
        <v>0</v>
      </c>
      <c r="EX25" s="496">
        <f t="shared" si="49"/>
        <v>0</v>
      </c>
      <c r="EY25" s="493">
        <f t="shared" si="50"/>
        <v>0</v>
      </c>
      <c r="EZ25" s="493">
        <f t="shared" si="51"/>
        <v>0</v>
      </c>
      <c r="FA25" s="494">
        <f t="shared" si="52"/>
        <v>0</v>
      </c>
      <c r="FB25" s="494">
        <f t="shared" si="53"/>
        <v>0</v>
      </c>
      <c r="FC25" s="492">
        <f t="shared" si="90"/>
        <v>0</v>
      </c>
      <c r="FD25" s="492">
        <f t="shared" si="91"/>
        <v>0</v>
      </c>
      <c r="FE25" s="492">
        <f t="shared" si="92"/>
        <v>0</v>
      </c>
      <c r="FF25" s="495">
        <v>0</v>
      </c>
      <c r="FG25" s="499">
        <f t="shared" si="54"/>
        <v>0</v>
      </c>
      <c r="FH25" s="499">
        <f t="shared" si="93"/>
        <v>0</v>
      </c>
      <c r="FI25" s="499">
        <f t="shared" si="94"/>
        <v>0</v>
      </c>
      <c r="FJ25" s="499">
        <f t="shared" si="95"/>
        <v>0</v>
      </c>
      <c r="FK25" s="496">
        <f t="shared" si="55"/>
        <v>0</v>
      </c>
      <c r="FL25" s="496">
        <f t="shared" si="56"/>
        <v>0</v>
      </c>
      <c r="FM25" s="500">
        <f t="shared" si="57"/>
        <v>0</v>
      </c>
      <c r="FN25" s="496">
        <f t="shared" si="58"/>
        <v>0</v>
      </c>
      <c r="FO25" s="496">
        <f t="shared" si="59"/>
        <v>0</v>
      </c>
      <c r="FP25" s="496">
        <f t="shared" si="60"/>
        <v>0</v>
      </c>
      <c r="FQ25" s="496">
        <f t="shared" si="61"/>
        <v>0</v>
      </c>
      <c r="FR25" s="496">
        <f t="shared" si="62"/>
        <v>0</v>
      </c>
      <c r="FS25" s="496">
        <f t="shared" si="63"/>
        <v>0</v>
      </c>
      <c r="FT25" s="461" t="s">
        <v>31</v>
      </c>
      <c r="FV25" s="457"/>
      <c r="FW25" s="709"/>
      <c r="FX25" s="709"/>
      <c r="FY25" s="710" t="s">
        <v>54</v>
      </c>
      <c r="FZ25" s="711">
        <v>0</v>
      </c>
      <c r="GA25" s="710" t="s">
        <v>54</v>
      </c>
      <c r="GB25" s="712" t="str">
        <f t="shared" si="96"/>
        <v>-</v>
      </c>
      <c r="GC25" s="499" t="str">
        <f t="shared" si="97"/>
        <v>-</v>
      </c>
      <c r="GD25" s="499" t="str">
        <f t="shared" si="105"/>
        <v>-</v>
      </c>
      <c r="GE25" s="713">
        <v>0</v>
      </c>
      <c r="GF25" s="714" t="str">
        <f t="shared" si="64"/>
        <v>-</v>
      </c>
      <c r="GG25" s="715" t="str">
        <f t="shared" si="98"/>
        <v>-</v>
      </c>
      <c r="GH25" s="457"/>
      <c r="GJ25" s="457"/>
      <c r="GK25" s="530" t="s">
        <v>31</v>
      </c>
      <c r="GL25" s="716">
        <v>0</v>
      </c>
      <c r="GM25" s="716">
        <v>0</v>
      </c>
      <c r="GN25" s="717">
        <v>1.2</v>
      </c>
      <c r="GO25" s="718">
        <f t="shared" si="99"/>
        <v>0</v>
      </c>
      <c r="GP25" s="718">
        <f t="shared" si="100"/>
        <v>0</v>
      </c>
      <c r="GQ25" s="719">
        <v>0</v>
      </c>
      <c r="GR25" s="719">
        <v>0</v>
      </c>
      <c r="GS25" s="492">
        <f t="shared" si="101"/>
        <v>0</v>
      </c>
      <c r="GT25" s="492">
        <f t="shared" si="101"/>
        <v>0</v>
      </c>
      <c r="GU25" s="720">
        <v>0</v>
      </c>
      <c r="GV25" s="720">
        <v>0</v>
      </c>
      <c r="GW25" s="494">
        <f t="shared" si="106"/>
        <v>0</v>
      </c>
      <c r="GX25" s="494">
        <f t="shared" si="106"/>
        <v>0</v>
      </c>
      <c r="GY25" s="717">
        <v>1.2</v>
      </c>
      <c r="GZ25" s="494">
        <f t="shared" si="102"/>
        <v>0</v>
      </c>
      <c r="HA25" s="494">
        <f t="shared" si="103"/>
        <v>0</v>
      </c>
      <c r="HB25" s="719">
        <v>0</v>
      </c>
      <c r="HC25" s="719">
        <v>0</v>
      </c>
      <c r="HD25" s="492">
        <f t="shared" si="104"/>
        <v>0</v>
      </c>
      <c r="HE25" s="492">
        <f t="shared" si="104"/>
        <v>0</v>
      </c>
      <c r="HF25" s="457"/>
    </row>
    <row r="26" spans="1:214" ht="12" customHeight="1">
      <c r="A26" s="457"/>
      <c r="B26" s="957" t="s">
        <v>769</v>
      </c>
      <c r="C26" s="957"/>
      <c r="D26" s="957"/>
      <c r="E26" s="957"/>
      <c r="F26" s="957"/>
      <c r="G26" s="957"/>
      <c r="H26" s="957"/>
      <c r="I26" s="957"/>
      <c r="J26" s="957"/>
      <c r="K26" s="957"/>
      <c r="L26" s="957"/>
      <c r="M26" s="957"/>
      <c r="N26" s="957"/>
      <c r="O26" s="957"/>
      <c r="P26" s="957"/>
      <c r="Q26" s="957"/>
      <c r="R26" s="957"/>
      <c r="S26" s="957"/>
      <c r="T26" s="957"/>
      <c r="U26" s="457"/>
      <c r="W26" s="457"/>
      <c r="X26" s="599" t="s">
        <v>54</v>
      </c>
      <c r="Y26" s="484">
        <v>0</v>
      </c>
      <c r="Z26" s="484">
        <v>0</v>
      </c>
      <c r="AA26" s="619">
        <v>0</v>
      </c>
      <c r="AB26" s="584" t="s">
        <v>54</v>
      </c>
      <c r="AC26" s="585" t="s">
        <v>31</v>
      </c>
      <c r="AD26" s="585" t="s">
        <v>31</v>
      </c>
      <c r="AE26" s="620">
        <v>0</v>
      </c>
      <c r="AF26" s="620">
        <v>0</v>
      </c>
      <c r="AG26" s="485" t="s">
        <v>31</v>
      </c>
      <c r="AH26" s="472"/>
      <c r="AJ26" s="459"/>
      <c r="AK26" s="486" t="str">
        <f t="shared" si="66"/>
        <v xml:space="preserve"> </v>
      </c>
      <c r="AL26" s="621">
        <f t="shared" si="1"/>
        <v>0</v>
      </c>
      <c r="AM26" s="622">
        <f t="shared" si="2"/>
        <v>0</v>
      </c>
      <c r="AN26" s="623">
        <f t="shared" si="3"/>
        <v>0</v>
      </c>
      <c r="AO26" s="621">
        <f t="shared" si="4"/>
        <v>0</v>
      </c>
      <c r="AP26" s="622">
        <f t="shared" si="5"/>
        <v>0</v>
      </c>
      <c r="AQ26" s="624">
        <f t="shared" si="6"/>
        <v>0</v>
      </c>
      <c r="AR26" s="621">
        <f t="shared" si="7"/>
        <v>0</v>
      </c>
      <c r="AS26" s="622">
        <f t="shared" si="8"/>
        <v>0</v>
      </c>
      <c r="AT26" s="624">
        <f t="shared" si="9"/>
        <v>0</v>
      </c>
      <c r="AU26" s="625">
        <f t="shared" si="10"/>
        <v>0</v>
      </c>
      <c r="AV26" s="622">
        <f t="shared" si="11"/>
        <v>0</v>
      </c>
      <c r="AW26" s="624">
        <f t="shared" si="12"/>
        <v>0</v>
      </c>
      <c r="AX26" s="461"/>
      <c r="AZ26" s="460"/>
      <c r="BA26" s="586" t="str">
        <f t="shared" si="67"/>
        <v xml:space="preserve"> </v>
      </c>
      <c r="BB26" s="626">
        <v>0</v>
      </c>
      <c r="BC26" s="591">
        <f t="shared" si="13"/>
        <v>0</v>
      </c>
      <c r="BD26" s="588">
        <f t="shared" si="14"/>
        <v>0</v>
      </c>
      <c r="BE26" s="588">
        <f t="shared" si="15"/>
        <v>0</v>
      </c>
      <c r="BF26" s="589">
        <f t="shared" si="16"/>
        <v>0</v>
      </c>
      <c r="BG26" s="589">
        <f t="shared" si="17"/>
        <v>0</v>
      </c>
      <c r="BH26" s="590">
        <v>0</v>
      </c>
      <c r="BI26" s="591">
        <f t="shared" si="68"/>
        <v>0</v>
      </c>
      <c r="BJ26" s="627">
        <f t="shared" si="18"/>
        <v>0</v>
      </c>
      <c r="BK26" s="627">
        <f t="shared" si="19"/>
        <v>0</v>
      </c>
      <c r="BL26" s="627">
        <f t="shared" si="69"/>
        <v>0</v>
      </c>
      <c r="BM26" s="461" t="s">
        <v>31</v>
      </c>
      <c r="BO26" s="460"/>
      <c r="BP26" s="586" t="str">
        <f t="shared" si="70"/>
        <v xml:space="preserve"> </v>
      </c>
      <c r="BQ26" s="491">
        <v>0</v>
      </c>
      <c r="BR26" s="591">
        <f t="shared" si="20"/>
        <v>0</v>
      </c>
      <c r="BS26" s="588">
        <f t="shared" si="21"/>
        <v>0</v>
      </c>
      <c r="BT26" s="588">
        <f t="shared" si="22"/>
        <v>0</v>
      </c>
      <c r="BU26" s="589">
        <f t="shared" si="23"/>
        <v>0</v>
      </c>
      <c r="BV26" s="589">
        <f t="shared" si="24"/>
        <v>0</v>
      </c>
      <c r="BW26" s="590">
        <v>0</v>
      </c>
      <c r="BX26" s="592">
        <f t="shared" si="71"/>
        <v>0</v>
      </c>
      <c r="BY26" s="592">
        <f t="shared" si="72"/>
        <v>0</v>
      </c>
      <c r="BZ26" s="591">
        <f t="shared" si="73"/>
        <v>0</v>
      </c>
      <c r="CA26" s="591">
        <f t="shared" si="74"/>
        <v>0</v>
      </c>
      <c r="CB26" s="592">
        <f t="shared" si="75"/>
        <v>0</v>
      </c>
      <c r="CC26" s="591">
        <f t="shared" si="76"/>
        <v>0</v>
      </c>
      <c r="CD26" s="591">
        <f t="shared" si="76"/>
        <v>0</v>
      </c>
      <c r="CE26" s="591">
        <f t="shared" si="77"/>
        <v>0</v>
      </c>
      <c r="CF26" s="631">
        <f t="shared" si="25"/>
        <v>0</v>
      </c>
      <c r="CG26" s="631">
        <f t="shared" si="26"/>
        <v>0</v>
      </c>
      <c r="CH26" s="591">
        <f t="shared" si="78"/>
        <v>0</v>
      </c>
      <c r="CI26" s="461" t="s">
        <v>31</v>
      </c>
      <c r="CW26" s="457"/>
      <c r="CX26" s="742" t="str">
        <f t="shared" si="79"/>
        <v xml:space="preserve"> </v>
      </c>
      <c r="CY26" s="483">
        <f t="shared" si="27"/>
        <v>0</v>
      </c>
      <c r="CZ26" s="483">
        <f t="shared" si="28"/>
        <v>0</v>
      </c>
      <c r="DA26" s="534">
        <f t="shared" si="29"/>
        <v>0</v>
      </c>
      <c r="DB26" s="597" t="str">
        <f t="shared" si="30"/>
        <v xml:space="preserve"> </v>
      </c>
      <c r="DC26" s="534" t="str">
        <f t="shared" si="0"/>
        <v>-</v>
      </c>
      <c r="DD26" s="518">
        <v>0</v>
      </c>
      <c r="DE26" s="518">
        <v>0</v>
      </c>
      <c r="DF26" s="518">
        <v>0</v>
      </c>
      <c r="DG26" s="598">
        <v>0</v>
      </c>
      <c r="DH26" s="598">
        <v>0</v>
      </c>
      <c r="DI26" s="519">
        <f t="shared" si="31"/>
        <v>0</v>
      </c>
      <c r="DJ26" s="519">
        <f t="shared" si="32"/>
        <v>0</v>
      </c>
      <c r="DK26" s="529" t="s">
        <v>31</v>
      </c>
      <c r="DL26" s="472"/>
      <c r="DN26" s="459"/>
      <c r="DO26" s="486" t="str">
        <f t="shared" si="80"/>
        <v xml:space="preserve"> </v>
      </c>
      <c r="DP26" s="487">
        <f t="shared" si="33"/>
        <v>0</v>
      </c>
      <c r="DQ26" s="488">
        <f t="shared" si="34"/>
        <v>0</v>
      </c>
      <c r="DR26" s="489">
        <f t="shared" si="81"/>
        <v>0</v>
      </c>
      <c r="DS26" s="487">
        <f t="shared" si="35"/>
        <v>0</v>
      </c>
      <c r="DT26" s="488">
        <f t="shared" si="36"/>
        <v>0</v>
      </c>
      <c r="DU26" s="490">
        <f t="shared" si="82"/>
        <v>0</v>
      </c>
      <c r="DV26" s="487">
        <f t="shared" si="37"/>
        <v>0</v>
      </c>
      <c r="DW26" s="488">
        <f t="shared" si="38"/>
        <v>0</v>
      </c>
      <c r="DX26" s="490">
        <f t="shared" si="83"/>
        <v>0</v>
      </c>
      <c r="DY26" s="463">
        <f t="shared" si="39"/>
        <v>0</v>
      </c>
      <c r="DZ26" s="488">
        <f t="shared" si="40"/>
        <v>0</v>
      </c>
      <c r="EA26" s="490">
        <f t="shared" si="84"/>
        <v>0</v>
      </c>
      <c r="EB26" s="461"/>
      <c r="ED26" s="460"/>
      <c r="EE26" s="521" t="str">
        <f t="shared" si="85"/>
        <v xml:space="preserve"> </v>
      </c>
      <c r="EF26" s="491">
        <v>0</v>
      </c>
      <c r="EG26" s="492">
        <f t="shared" si="41"/>
        <v>0</v>
      </c>
      <c r="EH26" s="493">
        <f t="shared" si="42"/>
        <v>0</v>
      </c>
      <c r="EI26" s="493">
        <f t="shared" si="43"/>
        <v>0</v>
      </c>
      <c r="EJ26" s="494">
        <f t="shared" si="44"/>
        <v>0</v>
      </c>
      <c r="EK26" s="494">
        <f t="shared" si="45"/>
        <v>0</v>
      </c>
      <c r="EL26" s="495">
        <v>0</v>
      </c>
      <c r="EM26" s="627">
        <f t="shared" si="86"/>
        <v>0</v>
      </c>
      <c r="EN26" s="497">
        <f t="shared" si="46"/>
        <v>0</v>
      </c>
      <c r="EO26" s="497">
        <f t="shared" si="47"/>
        <v>0</v>
      </c>
      <c r="EP26" s="522">
        <f t="shared" si="87"/>
        <v>0</v>
      </c>
      <c r="EQ26" s="522">
        <f t="shared" si="88"/>
        <v>0</v>
      </c>
      <c r="ER26" s="498">
        <f t="shared" si="89"/>
        <v>0</v>
      </c>
      <c r="ES26" s="461"/>
      <c r="EU26" s="461"/>
      <c r="EV26" s="530" t="str">
        <f t="shared" si="48"/>
        <v xml:space="preserve"> </v>
      </c>
      <c r="EW26" s="491">
        <v>0</v>
      </c>
      <c r="EX26" s="496">
        <f t="shared" si="49"/>
        <v>0</v>
      </c>
      <c r="EY26" s="493">
        <f t="shared" si="50"/>
        <v>0</v>
      </c>
      <c r="EZ26" s="493">
        <f t="shared" si="51"/>
        <v>0</v>
      </c>
      <c r="FA26" s="494">
        <f t="shared" si="52"/>
        <v>0</v>
      </c>
      <c r="FB26" s="494">
        <f t="shared" si="53"/>
        <v>0</v>
      </c>
      <c r="FC26" s="492">
        <f t="shared" si="90"/>
        <v>0</v>
      </c>
      <c r="FD26" s="492">
        <f t="shared" si="91"/>
        <v>0</v>
      </c>
      <c r="FE26" s="492">
        <f t="shared" si="92"/>
        <v>0</v>
      </c>
      <c r="FF26" s="495">
        <v>0</v>
      </c>
      <c r="FG26" s="499">
        <f t="shared" si="54"/>
        <v>0</v>
      </c>
      <c r="FH26" s="499">
        <f t="shared" si="93"/>
        <v>0</v>
      </c>
      <c r="FI26" s="499">
        <f t="shared" si="94"/>
        <v>0</v>
      </c>
      <c r="FJ26" s="499">
        <f t="shared" si="95"/>
        <v>0</v>
      </c>
      <c r="FK26" s="496">
        <f t="shared" si="55"/>
        <v>0</v>
      </c>
      <c r="FL26" s="496">
        <f t="shared" si="56"/>
        <v>0</v>
      </c>
      <c r="FM26" s="500">
        <f t="shared" si="57"/>
        <v>0</v>
      </c>
      <c r="FN26" s="496">
        <f t="shared" si="58"/>
        <v>0</v>
      </c>
      <c r="FO26" s="496">
        <f t="shared" si="59"/>
        <v>0</v>
      </c>
      <c r="FP26" s="496">
        <f t="shared" si="60"/>
        <v>0</v>
      </c>
      <c r="FQ26" s="496">
        <f t="shared" si="61"/>
        <v>0</v>
      </c>
      <c r="FR26" s="496">
        <f t="shared" si="62"/>
        <v>0</v>
      </c>
      <c r="FS26" s="496">
        <f t="shared" si="63"/>
        <v>0</v>
      </c>
      <c r="FT26" s="461" t="s">
        <v>31</v>
      </c>
      <c r="FV26" s="457"/>
      <c r="FW26" s="709"/>
      <c r="FX26" s="709"/>
      <c r="FY26" s="710" t="s">
        <v>54</v>
      </c>
      <c r="FZ26" s="711">
        <v>0</v>
      </c>
      <c r="GA26" s="710" t="s">
        <v>54</v>
      </c>
      <c r="GB26" s="712" t="str">
        <f t="shared" si="96"/>
        <v>-</v>
      </c>
      <c r="GC26" s="499" t="str">
        <f t="shared" si="97"/>
        <v>-</v>
      </c>
      <c r="GD26" s="499" t="str">
        <f t="shared" si="105"/>
        <v>-</v>
      </c>
      <c r="GE26" s="713">
        <v>0</v>
      </c>
      <c r="GF26" s="714" t="str">
        <f t="shared" si="64"/>
        <v>-</v>
      </c>
      <c r="GG26" s="715" t="str">
        <f t="shared" si="98"/>
        <v>-</v>
      </c>
      <c r="GH26" s="457"/>
      <c r="GJ26" s="457"/>
      <c r="GK26" s="530" t="s">
        <v>31</v>
      </c>
      <c r="GL26" s="716">
        <v>0</v>
      </c>
      <c r="GM26" s="716">
        <v>0</v>
      </c>
      <c r="GN26" s="717">
        <v>1.2</v>
      </c>
      <c r="GO26" s="718">
        <f t="shared" si="99"/>
        <v>0</v>
      </c>
      <c r="GP26" s="718">
        <f t="shared" si="100"/>
        <v>0</v>
      </c>
      <c r="GQ26" s="719">
        <v>0</v>
      </c>
      <c r="GR26" s="719">
        <v>0</v>
      </c>
      <c r="GS26" s="492">
        <f t="shared" si="101"/>
        <v>0</v>
      </c>
      <c r="GT26" s="492">
        <f t="shared" si="101"/>
        <v>0</v>
      </c>
      <c r="GU26" s="720">
        <v>0</v>
      </c>
      <c r="GV26" s="720">
        <v>0</v>
      </c>
      <c r="GW26" s="494">
        <f t="shared" si="106"/>
        <v>0</v>
      </c>
      <c r="GX26" s="494">
        <f t="shared" si="106"/>
        <v>0</v>
      </c>
      <c r="GY26" s="717">
        <v>1.2</v>
      </c>
      <c r="GZ26" s="494">
        <f t="shared" si="102"/>
        <v>0</v>
      </c>
      <c r="HA26" s="494">
        <f t="shared" si="103"/>
        <v>0</v>
      </c>
      <c r="HB26" s="719">
        <v>0</v>
      </c>
      <c r="HC26" s="719">
        <v>0</v>
      </c>
      <c r="HD26" s="492">
        <f t="shared" si="104"/>
        <v>0</v>
      </c>
      <c r="HE26" s="492">
        <f t="shared" si="104"/>
        <v>0</v>
      </c>
      <c r="HF26" s="457"/>
    </row>
    <row r="27" spans="1:214" ht="12" customHeight="1">
      <c r="A27" s="457"/>
      <c r="B27" s="957" t="s">
        <v>773</v>
      </c>
      <c r="C27" s="957"/>
      <c r="D27" s="957"/>
      <c r="E27" s="957"/>
      <c r="F27" s="957"/>
      <c r="G27" s="957"/>
      <c r="H27" s="957"/>
      <c r="I27" s="957"/>
      <c r="J27" s="957"/>
      <c r="K27" s="957"/>
      <c r="L27" s="957"/>
      <c r="M27" s="957"/>
      <c r="N27" s="957"/>
      <c r="O27" s="957"/>
      <c r="P27" s="957"/>
      <c r="Q27" s="957"/>
      <c r="R27" s="957"/>
      <c r="S27" s="957"/>
      <c r="T27" s="957"/>
      <c r="U27" s="457"/>
      <c r="W27" s="457"/>
      <c r="X27" s="599" t="s">
        <v>54</v>
      </c>
      <c r="Y27" s="484">
        <v>0</v>
      </c>
      <c r="Z27" s="484">
        <v>0</v>
      </c>
      <c r="AA27" s="619">
        <v>0</v>
      </c>
      <c r="AB27" s="584" t="s">
        <v>54</v>
      </c>
      <c r="AC27" s="585" t="s">
        <v>31</v>
      </c>
      <c r="AD27" s="585" t="s">
        <v>31</v>
      </c>
      <c r="AE27" s="620">
        <v>0</v>
      </c>
      <c r="AF27" s="620">
        <v>0</v>
      </c>
      <c r="AG27" s="485" t="s">
        <v>31</v>
      </c>
      <c r="AH27" s="472"/>
      <c r="AJ27" s="459"/>
      <c r="AK27" s="486" t="str">
        <f t="shared" si="66"/>
        <v xml:space="preserve"> </v>
      </c>
      <c r="AL27" s="621">
        <f t="shared" si="1"/>
        <v>0</v>
      </c>
      <c r="AM27" s="622">
        <f t="shared" si="2"/>
        <v>0</v>
      </c>
      <c r="AN27" s="623">
        <f t="shared" si="3"/>
        <v>0</v>
      </c>
      <c r="AO27" s="621">
        <f t="shared" si="4"/>
        <v>0</v>
      </c>
      <c r="AP27" s="622">
        <f t="shared" si="5"/>
        <v>0</v>
      </c>
      <c r="AQ27" s="624">
        <f t="shared" si="6"/>
        <v>0</v>
      </c>
      <c r="AR27" s="621">
        <f t="shared" si="7"/>
        <v>0</v>
      </c>
      <c r="AS27" s="622">
        <f t="shared" si="8"/>
        <v>0</v>
      </c>
      <c r="AT27" s="624">
        <f t="shared" si="9"/>
        <v>0</v>
      </c>
      <c r="AU27" s="625">
        <f t="shared" si="10"/>
        <v>0</v>
      </c>
      <c r="AV27" s="622">
        <f t="shared" si="11"/>
        <v>0</v>
      </c>
      <c r="AW27" s="624">
        <f t="shared" si="12"/>
        <v>0</v>
      </c>
      <c r="AX27" s="461"/>
      <c r="AZ27" s="460"/>
      <c r="BA27" s="586" t="str">
        <f t="shared" si="67"/>
        <v xml:space="preserve"> </v>
      </c>
      <c r="BB27" s="626">
        <v>0</v>
      </c>
      <c r="BC27" s="591">
        <f t="shared" si="13"/>
        <v>0</v>
      </c>
      <c r="BD27" s="588">
        <f t="shared" si="14"/>
        <v>0</v>
      </c>
      <c r="BE27" s="588">
        <f t="shared" si="15"/>
        <v>0</v>
      </c>
      <c r="BF27" s="589">
        <f t="shared" si="16"/>
        <v>0</v>
      </c>
      <c r="BG27" s="589">
        <f t="shared" si="17"/>
        <v>0</v>
      </c>
      <c r="BH27" s="590">
        <v>0</v>
      </c>
      <c r="BI27" s="591">
        <f t="shared" si="68"/>
        <v>0</v>
      </c>
      <c r="BJ27" s="627">
        <f t="shared" si="18"/>
        <v>0</v>
      </c>
      <c r="BK27" s="627">
        <f t="shared" si="19"/>
        <v>0</v>
      </c>
      <c r="BL27" s="627">
        <f t="shared" si="69"/>
        <v>0</v>
      </c>
      <c r="BM27" s="461" t="s">
        <v>31</v>
      </c>
      <c r="BO27" s="460"/>
      <c r="BP27" s="586" t="str">
        <f t="shared" si="70"/>
        <v xml:space="preserve"> </v>
      </c>
      <c r="BQ27" s="491">
        <v>0</v>
      </c>
      <c r="BR27" s="591">
        <f t="shared" si="20"/>
        <v>0</v>
      </c>
      <c r="BS27" s="588">
        <f t="shared" si="21"/>
        <v>0</v>
      </c>
      <c r="BT27" s="588">
        <f t="shared" si="22"/>
        <v>0</v>
      </c>
      <c r="BU27" s="589">
        <f t="shared" si="23"/>
        <v>0</v>
      </c>
      <c r="BV27" s="589">
        <f t="shared" si="24"/>
        <v>0</v>
      </c>
      <c r="BW27" s="590">
        <v>0</v>
      </c>
      <c r="BX27" s="592">
        <f t="shared" si="71"/>
        <v>0</v>
      </c>
      <c r="BY27" s="592">
        <f t="shared" si="72"/>
        <v>0</v>
      </c>
      <c r="BZ27" s="591">
        <f t="shared" si="73"/>
        <v>0</v>
      </c>
      <c r="CA27" s="591">
        <f t="shared" si="74"/>
        <v>0</v>
      </c>
      <c r="CB27" s="592">
        <f t="shared" si="75"/>
        <v>0</v>
      </c>
      <c r="CC27" s="591">
        <f t="shared" si="76"/>
        <v>0</v>
      </c>
      <c r="CD27" s="591">
        <f t="shared" si="76"/>
        <v>0</v>
      </c>
      <c r="CE27" s="591">
        <f t="shared" si="77"/>
        <v>0</v>
      </c>
      <c r="CF27" s="631">
        <f t="shared" si="25"/>
        <v>0</v>
      </c>
      <c r="CG27" s="631">
        <f t="shared" si="26"/>
        <v>0</v>
      </c>
      <c r="CH27" s="591">
        <f t="shared" si="78"/>
        <v>0</v>
      </c>
      <c r="CI27" s="461" t="s">
        <v>31</v>
      </c>
      <c r="CW27" s="457"/>
      <c r="CX27" s="742" t="str">
        <f t="shared" si="79"/>
        <v xml:space="preserve"> </v>
      </c>
      <c r="CY27" s="483">
        <f t="shared" si="27"/>
        <v>0</v>
      </c>
      <c r="CZ27" s="483">
        <f t="shared" si="28"/>
        <v>0</v>
      </c>
      <c r="DA27" s="534">
        <f t="shared" si="29"/>
        <v>0</v>
      </c>
      <c r="DB27" s="597" t="str">
        <f t="shared" si="30"/>
        <v xml:space="preserve"> </v>
      </c>
      <c r="DC27" s="534" t="str">
        <f t="shared" si="0"/>
        <v>-</v>
      </c>
      <c r="DD27" s="518">
        <v>0</v>
      </c>
      <c r="DE27" s="518">
        <v>0</v>
      </c>
      <c r="DF27" s="518">
        <v>0</v>
      </c>
      <c r="DG27" s="598">
        <v>0</v>
      </c>
      <c r="DH27" s="598">
        <v>0</v>
      </c>
      <c r="DI27" s="519">
        <f t="shared" si="31"/>
        <v>0</v>
      </c>
      <c r="DJ27" s="519">
        <f t="shared" si="32"/>
        <v>0</v>
      </c>
      <c r="DK27" s="529" t="s">
        <v>31</v>
      </c>
      <c r="DL27" s="472"/>
      <c r="DN27" s="459"/>
      <c r="DO27" s="486" t="str">
        <f t="shared" si="80"/>
        <v xml:space="preserve"> </v>
      </c>
      <c r="DP27" s="487">
        <f t="shared" si="33"/>
        <v>0</v>
      </c>
      <c r="DQ27" s="488">
        <f t="shared" si="34"/>
        <v>0</v>
      </c>
      <c r="DR27" s="489">
        <f t="shared" si="81"/>
        <v>0</v>
      </c>
      <c r="DS27" s="487">
        <f t="shared" si="35"/>
        <v>0</v>
      </c>
      <c r="DT27" s="488">
        <f t="shared" si="36"/>
        <v>0</v>
      </c>
      <c r="DU27" s="490">
        <f t="shared" si="82"/>
        <v>0</v>
      </c>
      <c r="DV27" s="487">
        <f t="shared" si="37"/>
        <v>0</v>
      </c>
      <c r="DW27" s="488">
        <f t="shared" si="38"/>
        <v>0</v>
      </c>
      <c r="DX27" s="490">
        <f t="shared" si="83"/>
        <v>0</v>
      </c>
      <c r="DY27" s="463">
        <f t="shared" si="39"/>
        <v>0</v>
      </c>
      <c r="DZ27" s="488">
        <f t="shared" si="40"/>
        <v>0</v>
      </c>
      <c r="EA27" s="490">
        <f t="shared" si="84"/>
        <v>0</v>
      </c>
      <c r="EB27" s="461"/>
      <c r="ED27" s="460"/>
      <c r="EE27" s="521" t="str">
        <f t="shared" si="85"/>
        <v xml:space="preserve"> </v>
      </c>
      <c r="EF27" s="491">
        <v>0</v>
      </c>
      <c r="EG27" s="492">
        <f t="shared" si="41"/>
        <v>0</v>
      </c>
      <c r="EH27" s="493">
        <f t="shared" si="42"/>
        <v>0</v>
      </c>
      <c r="EI27" s="493">
        <f t="shared" si="43"/>
        <v>0</v>
      </c>
      <c r="EJ27" s="494">
        <f t="shared" si="44"/>
        <v>0</v>
      </c>
      <c r="EK27" s="494">
        <f t="shared" si="45"/>
        <v>0</v>
      </c>
      <c r="EL27" s="495">
        <v>0</v>
      </c>
      <c r="EM27" s="627">
        <f t="shared" si="86"/>
        <v>0</v>
      </c>
      <c r="EN27" s="497">
        <f t="shared" si="46"/>
        <v>0</v>
      </c>
      <c r="EO27" s="497">
        <f t="shared" si="47"/>
        <v>0</v>
      </c>
      <c r="EP27" s="522">
        <f t="shared" si="87"/>
        <v>0</v>
      </c>
      <c r="EQ27" s="522">
        <f t="shared" si="88"/>
        <v>0</v>
      </c>
      <c r="ER27" s="498">
        <f t="shared" si="89"/>
        <v>0</v>
      </c>
      <c r="ES27" s="461"/>
      <c r="EU27" s="461"/>
      <c r="EV27" s="530" t="str">
        <f t="shared" si="48"/>
        <v xml:space="preserve"> </v>
      </c>
      <c r="EW27" s="491">
        <v>0</v>
      </c>
      <c r="EX27" s="496">
        <f t="shared" si="49"/>
        <v>0</v>
      </c>
      <c r="EY27" s="493">
        <f t="shared" si="50"/>
        <v>0</v>
      </c>
      <c r="EZ27" s="493">
        <f t="shared" si="51"/>
        <v>0</v>
      </c>
      <c r="FA27" s="494">
        <f t="shared" si="52"/>
        <v>0</v>
      </c>
      <c r="FB27" s="494">
        <f t="shared" si="53"/>
        <v>0</v>
      </c>
      <c r="FC27" s="492">
        <f t="shared" si="90"/>
        <v>0</v>
      </c>
      <c r="FD27" s="492">
        <f t="shared" si="91"/>
        <v>0</v>
      </c>
      <c r="FE27" s="492">
        <f t="shared" si="92"/>
        <v>0</v>
      </c>
      <c r="FF27" s="495">
        <v>0</v>
      </c>
      <c r="FG27" s="499">
        <f t="shared" si="54"/>
        <v>0</v>
      </c>
      <c r="FH27" s="499">
        <f t="shared" si="93"/>
        <v>0</v>
      </c>
      <c r="FI27" s="499">
        <f t="shared" si="94"/>
        <v>0</v>
      </c>
      <c r="FJ27" s="499">
        <f t="shared" si="95"/>
        <v>0</v>
      </c>
      <c r="FK27" s="496">
        <f t="shared" si="55"/>
        <v>0</v>
      </c>
      <c r="FL27" s="496">
        <f t="shared" si="56"/>
        <v>0</v>
      </c>
      <c r="FM27" s="500">
        <f t="shared" si="57"/>
        <v>0</v>
      </c>
      <c r="FN27" s="496">
        <f t="shared" si="58"/>
        <v>0</v>
      </c>
      <c r="FO27" s="496">
        <f t="shared" si="59"/>
        <v>0</v>
      </c>
      <c r="FP27" s="496">
        <f t="shared" si="60"/>
        <v>0</v>
      </c>
      <c r="FQ27" s="496">
        <f t="shared" si="61"/>
        <v>0</v>
      </c>
      <c r="FR27" s="496">
        <f t="shared" si="62"/>
        <v>0</v>
      </c>
      <c r="FS27" s="496">
        <f t="shared" si="63"/>
        <v>0</v>
      </c>
      <c r="FT27" s="461" t="s">
        <v>31</v>
      </c>
      <c r="FV27" s="457"/>
      <c r="FW27" s="709"/>
      <c r="FX27" s="709"/>
      <c r="FY27" s="710" t="s">
        <v>54</v>
      </c>
      <c r="FZ27" s="711">
        <v>0</v>
      </c>
      <c r="GA27" s="710" t="s">
        <v>54</v>
      </c>
      <c r="GB27" s="712" t="str">
        <f t="shared" si="96"/>
        <v>-</v>
      </c>
      <c r="GC27" s="499" t="str">
        <f t="shared" si="97"/>
        <v>-</v>
      </c>
      <c r="GD27" s="499" t="str">
        <f t="shared" si="105"/>
        <v>-</v>
      </c>
      <c r="GE27" s="713">
        <v>0</v>
      </c>
      <c r="GF27" s="714" t="str">
        <f t="shared" si="64"/>
        <v>-</v>
      </c>
      <c r="GG27" s="715" t="str">
        <f t="shared" si="98"/>
        <v>-</v>
      </c>
      <c r="GH27" s="457"/>
      <c r="GJ27" s="457"/>
      <c r="GK27" s="530" t="s">
        <v>31</v>
      </c>
      <c r="GL27" s="716">
        <v>0</v>
      </c>
      <c r="GM27" s="716">
        <v>0</v>
      </c>
      <c r="GN27" s="717">
        <v>1.2</v>
      </c>
      <c r="GO27" s="718">
        <f t="shared" si="99"/>
        <v>0</v>
      </c>
      <c r="GP27" s="718">
        <f t="shared" si="100"/>
        <v>0</v>
      </c>
      <c r="GQ27" s="719">
        <v>0</v>
      </c>
      <c r="GR27" s="719">
        <v>0</v>
      </c>
      <c r="GS27" s="492">
        <f t="shared" si="101"/>
        <v>0</v>
      </c>
      <c r="GT27" s="492">
        <f t="shared" si="101"/>
        <v>0</v>
      </c>
      <c r="GU27" s="720">
        <v>0</v>
      </c>
      <c r="GV27" s="720">
        <v>0</v>
      </c>
      <c r="GW27" s="494">
        <f t="shared" si="106"/>
        <v>0</v>
      </c>
      <c r="GX27" s="494">
        <f t="shared" si="106"/>
        <v>0</v>
      </c>
      <c r="GY27" s="717">
        <v>1.2</v>
      </c>
      <c r="GZ27" s="494">
        <f t="shared" si="102"/>
        <v>0</v>
      </c>
      <c r="HA27" s="494">
        <f t="shared" si="103"/>
        <v>0</v>
      </c>
      <c r="HB27" s="719">
        <v>0</v>
      </c>
      <c r="HC27" s="719">
        <v>0</v>
      </c>
      <c r="HD27" s="492">
        <f t="shared" si="104"/>
        <v>0</v>
      </c>
      <c r="HE27" s="492">
        <f t="shared" si="104"/>
        <v>0</v>
      </c>
      <c r="HF27" s="457"/>
    </row>
    <row r="28" spans="1:214" ht="12" customHeight="1">
      <c r="A28" s="457"/>
      <c r="B28" s="957" t="s">
        <v>774</v>
      </c>
      <c r="C28" s="957"/>
      <c r="D28" s="957"/>
      <c r="E28" s="957"/>
      <c r="F28" s="957"/>
      <c r="G28" s="957"/>
      <c r="H28" s="957"/>
      <c r="I28" s="957"/>
      <c r="J28" s="957"/>
      <c r="K28" s="957"/>
      <c r="L28" s="957"/>
      <c r="M28" s="957"/>
      <c r="N28" s="957"/>
      <c r="O28" s="957"/>
      <c r="P28" s="957"/>
      <c r="Q28" s="957"/>
      <c r="R28" s="957"/>
      <c r="S28" s="957"/>
      <c r="T28" s="957"/>
      <c r="U28" s="457"/>
      <c r="W28" s="457"/>
      <c r="X28" s="599" t="s">
        <v>54</v>
      </c>
      <c r="Y28" s="484">
        <v>0</v>
      </c>
      <c r="Z28" s="484">
        <v>0</v>
      </c>
      <c r="AA28" s="619">
        <v>0</v>
      </c>
      <c r="AB28" s="584" t="s">
        <v>54</v>
      </c>
      <c r="AC28" s="585" t="s">
        <v>31</v>
      </c>
      <c r="AD28" s="585" t="s">
        <v>31</v>
      </c>
      <c r="AE28" s="620">
        <v>0</v>
      </c>
      <c r="AF28" s="620">
        <v>0</v>
      </c>
      <c r="AG28" s="485" t="s">
        <v>31</v>
      </c>
      <c r="AH28" s="472"/>
      <c r="AJ28" s="459"/>
      <c r="AK28" s="486" t="str">
        <f t="shared" si="66"/>
        <v xml:space="preserve"> </v>
      </c>
      <c r="AL28" s="621">
        <f t="shared" si="1"/>
        <v>0</v>
      </c>
      <c r="AM28" s="622">
        <f t="shared" si="2"/>
        <v>0</v>
      </c>
      <c r="AN28" s="623">
        <f t="shared" si="3"/>
        <v>0</v>
      </c>
      <c r="AO28" s="621">
        <f t="shared" si="4"/>
        <v>0</v>
      </c>
      <c r="AP28" s="622">
        <f t="shared" si="5"/>
        <v>0</v>
      </c>
      <c r="AQ28" s="624">
        <f t="shared" si="6"/>
        <v>0</v>
      </c>
      <c r="AR28" s="621">
        <f t="shared" si="7"/>
        <v>0</v>
      </c>
      <c r="AS28" s="622">
        <f t="shared" si="8"/>
        <v>0</v>
      </c>
      <c r="AT28" s="624">
        <f t="shared" si="9"/>
        <v>0</v>
      </c>
      <c r="AU28" s="625">
        <f t="shared" si="10"/>
        <v>0</v>
      </c>
      <c r="AV28" s="622">
        <f t="shared" si="11"/>
        <v>0</v>
      </c>
      <c r="AW28" s="624">
        <f t="shared" si="12"/>
        <v>0</v>
      </c>
      <c r="AX28" s="461"/>
      <c r="AZ28" s="460"/>
      <c r="BA28" s="586" t="str">
        <f t="shared" si="67"/>
        <v xml:space="preserve"> </v>
      </c>
      <c r="BB28" s="626">
        <v>0</v>
      </c>
      <c r="BC28" s="591">
        <f t="shared" si="13"/>
        <v>0</v>
      </c>
      <c r="BD28" s="588">
        <f t="shared" si="14"/>
        <v>0</v>
      </c>
      <c r="BE28" s="588">
        <f t="shared" si="15"/>
        <v>0</v>
      </c>
      <c r="BF28" s="589">
        <f t="shared" si="16"/>
        <v>0</v>
      </c>
      <c r="BG28" s="589">
        <f t="shared" si="17"/>
        <v>0</v>
      </c>
      <c r="BH28" s="590">
        <v>0</v>
      </c>
      <c r="BI28" s="591">
        <f t="shared" si="68"/>
        <v>0</v>
      </c>
      <c r="BJ28" s="627">
        <f t="shared" si="18"/>
        <v>0</v>
      </c>
      <c r="BK28" s="627">
        <f t="shared" si="19"/>
        <v>0</v>
      </c>
      <c r="BL28" s="627">
        <f t="shared" si="69"/>
        <v>0</v>
      </c>
      <c r="BM28" s="461" t="s">
        <v>31</v>
      </c>
      <c r="BO28" s="460"/>
      <c r="BP28" s="586" t="str">
        <f t="shared" si="70"/>
        <v xml:space="preserve"> </v>
      </c>
      <c r="BQ28" s="491">
        <v>0</v>
      </c>
      <c r="BR28" s="591">
        <f t="shared" si="20"/>
        <v>0</v>
      </c>
      <c r="BS28" s="588">
        <f t="shared" si="21"/>
        <v>0</v>
      </c>
      <c r="BT28" s="588">
        <f t="shared" si="22"/>
        <v>0</v>
      </c>
      <c r="BU28" s="589">
        <f t="shared" si="23"/>
        <v>0</v>
      </c>
      <c r="BV28" s="589">
        <f t="shared" si="24"/>
        <v>0</v>
      </c>
      <c r="BW28" s="590">
        <v>0</v>
      </c>
      <c r="BX28" s="592">
        <f t="shared" si="71"/>
        <v>0</v>
      </c>
      <c r="BY28" s="592">
        <f t="shared" si="72"/>
        <v>0</v>
      </c>
      <c r="BZ28" s="591">
        <f t="shared" si="73"/>
        <v>0</v>
      </c>
      <c r="CA28" s="591">
        <f t="shared" si="74"/>
        <v>0</v>
      </c>
      <c r="CB28" s="592">
        <f t="shared" si="75"/>
        <v>0</v>
      </c>
      <c r="CC28" s="591">
        <f t="shared" si="76"/>
        <v>0</v>
      </c>
      <c r="CD28" s="591">
        <f t="shared" si="76"/>
        <v>0</v>
      </c>
      <c r="CE28" s="591">
        <f t="shared" si="77"/>
        <v>0</v>
      </c>
      <c r="CF28" s="631">
        <f t="shared" si="25"/>
        <v>0</v>
      </c>
      <c r="CG28" s="631">
        <f t="shared" si="26"/>
        <v>0</v>
      </c>
      <c r="CH28" s="591">
        <f t="shared" si="78"/>
        <v>0</v>
      </c>
      <c r="CI28" s="461" t="s">
        <v>31</v>
      </c>
      <c r="CW28" s="457"/>
      <c r="CX28" s="742" t="str">
        <f t="shared" si="79"/>
        <v xml:space="preserve"> </v>
      </c>
      <c r="CY28" s="483">
        <f t="shared" si="27"/>
        <v>0</v>
      </c>
      <c r="CZ28" s="483">
        <f t="shared" si="28"/>
        <v>0</v>
      </c>
      <c r="DA28" s="534">
        <f t="shared" si="29"/>
        <v>0</v>
      </c>
      <c r="DB28" s="597" t="str">
        <f t="shared" si="30"/>
        <v xml:space="preserve"> </v>
      </c>
      <c r="DC28" s="534" t="str">
        <f t="shared" si="0"/>
        <v>-</v>
      </c>
      <c r="DD28" s="518">
        <v>0</v>
      </c>
      <c r="DE28" s="518">
        <v>0</v>
      </c>
      <c r="DF28" s="518">
        <v>0</v>
      </c>
      <c r="DG28" s="598">
        <v>0</v>
      </c>
      <c r="DH28" s="598">
        <v>0</v>
      </c>
      <c r="DI28" s="519">
        <f t="shared" si="31"/>
        <v>0</v>
      </c>
      <c r="DJ28" s="519">
        <f t="shared" si="32"/>
        <v>0</v>
      </c>
      <c r="DK28" s="529" t="s">
        <v>31</v>
      </c>
      <c r="DL28" s="472"/>
      <c r="DN28" s="459"/>
      <c r="DO28" s="486" t="str">
        <f t="shared" si="80"/>
        <v xml:space="preserve"> </v>
      </c>
      <c r="DP28" s="487">
        <f t="shared" si="33"/>
        <v>0</v>
      </c>
      <c r="DQ28" s="488">
        <f t="shared" si="34"/>
        <v>0</v>
      </c>
      <c r="DR28" s="489">
        <f t="shared" si="81"/>
        <v>0</v>
      </c>
      <c r="DS28" s="487">
        <f t="shared" si="35"/>
        <v>0</v>
      </c>
      <c r="DT28" s="488">
        <f t="shared" si="36"/>
        <v>0</v>
      </c>
      <c r="DU28" s="490">
        <f t="shared" si="82"/>
        <v>0</v>
      </c>
      <c r="DV28" s="487">
        <f t="shared" si="37"/>
        <v>0</v>
      </c>
      <c r="DW28" s="488">
        <f t="shared" si="38"/>
        <v>0</v>
      </c>
      <c r="DX28" s="490">
        <f t="shared" si="83"/>
        <v>0</v>
      </c>
      <c r="DY28" s="463">
        <f t="shared" si="39"/>
        <v>0</v>
      </c>
      <c r="DZ28" s="488">
        <f t="shared" si="40"/>
        <v>0</v>
      </c>
      <c r="EA28" s="490">
        <f t="shared" si="84"/>
        <v>0</v>
      </c>
      <c r="EB28" s="461"/>
      <c r="ED28" s="460"/>
      <c r="EE28" s="521" t="str">
        <f t="shared" si="85"/>
        <v xml:space="preserve"> </v>
      </c>
      <c r="EF28" s="491">
        <v>0</v>
      </c>
      <c r="EG28" s="492">
        <f t="shared" si="41"/>
        <v>0</v>
      </c>
      <c r="EH28" s="493">
        <f t="shared" si="42"/>
        <v>0</v>
      </c>
      <c r="EI28" s="493">
        <f t="shared" si="43"/>
        <v>0</v>
      </c>
      <c r="EJ28" s="494">
        <f t="shared" si="44"/>
        <v>0</v>
      </c>
      <c r="EK28" s="494">
        <f t="shared" si="45"/>
        <v>0</v>
      </c>
      <c r="EL28" s="495">
        <v>0</v>
      </c>
      <c r="EM28" s="627">
        <f t="shared" si="86"/>
        <v>0</v>
      </c>
      <c r="EN28" s="497">
        <f t="shared" si="46"/>
        <v>0</v>
      </c>
      <c r="EO28" s="497">
        <f t="shared" si="47"/>
        <v>0</v>
      </c>
      <c r="EP28" s="522">
        <f t="shared" si="87"/>
        <v>0</v>
      </c>
      <c r="EQ28" s="522">
        <f t="shared" si="88"/>
        <v>0</v>
      </c>
      <c r="ER28" s="498">
        <f t="shared" si="89"/>
        <v>0</v>
      </c>
      <c r="ES28" s="461"/>
      <c r="EU28" s="461"/>
      <c r="EV28" s="530" t="str">
        <f t="shared" si="48"/>
        <v xml:space="preserve"> </v>
      </c>
      <c r="EW28" s="491">
        <v>0</v>
      </c>
      <c r="EX28" s="496">
        <f t="shared" si="49"/>
        <v>0</v>
      </c>
      <c r="EY28" s="493">
        <f t="shared" si="50"/>
        <v>0</v>
      </c>
      <c r="EZ28" s="493">
        <f t="shared" si="51"/>
        <v>0</v>
      </c>
      <c r="FA28" s="494">
        <f t="shared" si="52"/>
        <v>0</v>
      </c>
      <c r="FB28" s="494">
        <f t="shared" si="53"/>
        <v>0</v>
      </c>
      <c r="FC28" s="492">
        <f t="shared" si="90"/>
        <v>0</v>
      </c>
      <c r="FD28" s="492">
        <f t="shared" si="91"/>
        <v>0</v>
      </c>
      <c r="FE28" s="492">
        <f t="shared" si="92"/>
        <v>0</v>
      </c>
      <c r="FF28" s="495">
        <v>0</v>
      </c>
      <c r="FG28" s="499">
        <f t="shared" si="54"/>
        <v>0</v>
      </c>
      <c r="FH28" s="499">
        <f t="shared" si="93"/>
        <v>0</v>
      </c>
      <c r="FI28" s="499">
        <f t="shared" si="94"/>
        <v>0</v>
      </c>
      <c r="FJ28" s="499">
        <f t="shared" si="95"/>
        <v>0</v>
      </c>
      <c r="FK28" s="496">
        <f t="shared" si="55"/>
        <v>0</v>
      </c>
      <c r="FL28" s="496">
        <f t="shared" si="56"/>
        <v>0</v>
      </c>
      <c r="FM28" s="500">
        <f t="shared" si="57"/>
        <v>0</v>
      </c>
      <c r="FN28" s="496">
        <f t="shared" si="58"/>
        <v>0</v>
      </c>
      <c r="FO28" s="496">
        <f t="shared" si="59"/>
        <v>0</v>
      </c>
      <c r="FP28" s="496">
        <f t="shared" si="60"/>
        <v>0</v>
      </c>
      <c r="FQ28" s="496">
        <f t="shared" si="61"/>
        <v>0</v>
      </c>
      <c r="FR28" s="496">
        <f t="shared" si="62"/>
        <v>0</v>
      </c>
      <c r="FS28" s="496">
        <f t="shared" si="63"/>
        <v>0</v>
      </c>
      <c r="FT28" s="461" t="s">
        <v>31</v>
      </c>
      <c r="FV28" s="457"/>
      <c r="FW28" s="709"/>
      <c r="FX28" s="709"/>
      <c r="FY28" s="710" t="s">
        <v>54</v>
      </c>
      <c r="FZ28" s="711">
        <v>0</v>
      </c>
      <c r="GA28" s="710" t="s">
        <v>54</v>
      </c>
      <c r="GB28" s="712" t="str">
        <f t="shared" si="96"/>
        <v>-</v>
      </c>
      <c r="GC28" s="499" t="str">
        <f t="shared" si="97"/>
        <v>-</v>
      </c>
      <c r="GD28" s="499" t="str">
        <f t="shared" si="105"/>
        <v>-</v>
      </c>
      <c r="GE28" s="713">
        <v>0</v>
      </c>
      <c r="GF28" s="714" t="str">
        <f t="shared" si="64"/>
        <v>-</v>
      </c>
      <c r="GG28" s="715" t="str">
        <f t="shared" si="98"/>
        <v>-</v>
      </c>
      <c r="GH28" s="457"/>
      <c r="GJ28" s="457"/>
      <c r="GK28" s="530" t="s">
        <v>31</v>
      </c>
      <c r="GL28" s="716">
        <v>0</v>
      </c>
      <c r="GM28" s="716">
        <v>0</v>
      </c>
      <c r="GN28" s="717">
        <v>1.2</v>
      </c>
      <c r="GO28" s="718">
        <f t="shared" si="99"/>
        <v>0</v>
      </c>
      <c r="GP28" s="718">
        <f t="shared" si="100"/>
        <v>0</v>
      </c>
      <c r="GQ28" s="719">
        <v>0</v>
      </c>
      <c r="GR28" s="719">
        <v>0</v>
      </c>
      <c r="GS28" s="492">
        <f t="shared" si="101"/>
        <v>0</v>
      </c>
      <c r="GT28" s="492">
        <f t="shared" si="101"/>
        <v>0</v>
      </c>
      <c r="GU28" s="720">
        <v>0</v>
      </c>
      <c r="GV28" s="720">
        <v>0</v>
      </c>
      <c r="GW28" s="494">
        <f t="shared" si="106"/>
        <v>0</v>
      </c>
      <c r="GX28" s="494">
        <f t="shared" si="106"/>
        <v>0</v>
      </c>
      <c r="GY28" s="717">
        <v>1.2</v>
      </c>
      <c r="GZ28" s="494">
        <f t="shared" si="102"/>
        <v>0</v>
      </c>
      <c r="HA28" s="494">
        <f t="shared" si="103"/>
        <v>0</v>
      </c>
      <c r="HB28" s="719">
        <v>0</v>
      </c>
      <c r="HC28" s="719">
        <v>0</v>
      </c>
      <c r="HD28" s="492">
        <f t="shared" si="104"/>
        <v>0</v>
      </c>
      <c r="HE28" s="492">
        <f t="shared" si="104"/>
        <v>0</v>
      </c>
      <c r="HF28" s="457"/>
    </row>
    <row r="29" spans="1:214" ht="12" customHeight="1">
      <c r="A29" s="457"/>
      <c r="B29" s="957" t="s">
        <v>778</v>
      </c>
      <c r="C29" s="957"/>
      <c r="D29" s="957"/>
      <c r="E29" s="957"/>
      <c r="F29" s="957"/>
      <c r="G29" s="957"/>
      <c r="H29" s="957"/>
      <c r="I29" s="957"/>
      <c r="J29" s="957"/>
      <c r="K29" s="957"/>
      <c r="L29" s="957"/>
      <c r="M29" s="957"/>
      <c r="N29" s="957"/>
      <c r="O29" s="957"/>
      <c r="P29" s="957"/>
      <c r="Q29" s="957"/>
      <c r="R29" s="957"/>
      <c r="S29" s="957"/>
      <c r="T29" s="957"/>
      <c r="U29" s="457"/>
      <c r="W29" s="457"/>
      <c r="X29" s="599" t="s">
        <v>54</v>
      </c>
      <c r="Y29" s="484">
        <v>0</v>
      </c>
      <c r="Z29" s="484">
        <v>0</v>
      </c>
      <c r="AA29" s="619">
        <v>0</v>
      </c>
      <c r="AB29" s="584" t="s">
        <v>54</v>
      </c>
      <c r="AC29" s="585" t="s">
        <v>31</v>
      </c>
      <c r="AD29" s="585" t="s">
        <v>31</v>
      </c>
      <c r="AE29" s="620">
        <v>0</v>
      </c>
      <c r="AF29" s="620">
        <v>0</v>
      </c>
      <c r="AG29" s="485" t="s">
        <v>31</v>
      </c>
      <c r="AH29" s="472"/>
      <c r="AJ29" s="459"/>
      <c r="AK29" s="486" t="str">
        <f t="shared" si="66"/>
        <v xml:space="preserve"> </v>
      </c>
      <c r="AL29" s="621">
        <f t="shared" si="1"/>
        <v>0</v>
      </c>
      <c r="AM29" s="622">
        <f t="shared" si="2"/>
        <v>0</v>
      </c>
      <c r="AN29" s="623">
        <f t="shared" si="3"/>
        <v>0</v>
      </c>
      <c r="AO29" s="621">
        <f t="shared" si="4"/>
        <v>0</v>
      </c>
      <c r="AP29" s="622">
        <f t="shared" si="5"/>
        <v>0</v>
      </c>
      <c r="AQ29" s="624">
        <f t="shared" si="6"/>
        <v>0</v>
      </c>
      <c r="AR29" s="621">
        <f t="shared" si="7"/>
        <v>0</v>
      </c>
      <c r="AS29" s="622">
        <f t="shared" si="8"/>
        <v>0</v>
      </c>
      <c r="AT29" s="624">
        <f t="shared" si="9"/>
        <v>0</v>
      </c>
      <c r="AU29" s="625">
        <f t="shared" si="10"/>
        <v>0</v>
      </c>
      <c r="AV29" s="622">
        <f t="shared" si="11"/>
        <v>0</v>
      </c>
      <c r="AW29" s="624">
        <f t="shared" si="12"/>
        <v>0</v>
      </c>
      <c r="AX29" s="461"/>
      <c r="AZ29" s="460"/>
      <c r="BA29" s="586" t="str">
        <f t="shared" si="67"/>
        <v xml:space="preserve"> </v>
      </c>
      <c r="BB29" s="626">
        <v>0</v>
      </c>
      <c r="BC29" s="591">
        <f t="shared" si="13"/>
        <v>0</v>
      </c>
      <c r="BD29" s="588">
        <f t="shared" si="14"/>
        <v>0</v>
      </c>
      <c r="BE29" s="588">
        <f t="shared" si="15"/>
        <v>0</v>
      </c>
      <c r="BF29" s="589">
        <f t="shared" si="16"/>
        <v>0</v>
      </c>
      <c r="BG29" s="589">
        <f t="shared" si="17"/>
        <v>0</v>
      </c>
      <c r="BH29" s="590">
        <v>0</v>
      </c>
      <c r="BI29" s="591">
        <f t="shared" si="68"/>
        <v>0</v>
      </c>
      <c r="BJ29" s="627">
        <f t="shared" si="18"/>
        <v>0</v>
      </c>
      <c r="BK29" s="627">
        <f t="shared" si="19"/>
        <v>0</v>
      </c>
      <c r="BL29" s="627">
        <f t="shared" si="69"/>
        <v>0</v>
      </c>
      <c r="BM29" s="461" t="s">
        <v>31</v>
      </c>
      <c r="BO29" s="460"/>
      <c r="BP29" s="586" t="str">
        <f t="shared" si="70"/>
        <v xml:space="preserve"> </v>
      </c>
      <c r="BQ29" s="491">
        <v>0</v>
      </c>
      <c r="BR29" s="591">
        <f t="shared" si="20"/>
        <v>0</v>
      </c>
      <c r="BS29" s="588">
        <f t="shared" si="21"/>
        <v>0</v>
      </c>
      <c r="BT29" s="588">
        <f t="shared" si="22"/>
        <v>0</v>
      </c>
      <c r="BU29" s="589">
        <f t="shared" si="23"/>
        <v>0</v>
      </c>
      <c r="BV29" s="589">
        <f t="shared" si="24"/>
        <v>0</v>
      </c>
      <c r="BW29" s="590">
        <v>0</v>
      </c>
      <c r="BX29" s="592">
        <f t="shared" si="71"/>
        <v>0</v>
      </c>
      <c r="BY29" s="592">
        <f t="shared" si="72"/>
        <v>0</v>
      </c>
      <c r="BZ29" s="591">
        <f t="shared" si="73"/>
        <v>0</v>
      </c>
      <c r="CA29" s="591">
        <f t="shared" si="74"/>
        <v>0</v>
      </c>
      <c r="CB29" s="592">
        <f t="shared" si="75"/>
        <v>0</v>
      </c>
      <c r="CC29" s="591">
        <f t="shared" si="76"/>
        <v>0</v>
      </c>
      <c r="CD29" s="591">
        <f t="shared" si="76"/>
        <v>0</v>
      </c>
      <c r="CE29" s="591">
        <f t="shared" si="77"/>
        <v>0</v>
      </c>
      <c r="CF29" s="631">
        <f t="shared" si="25"/>
        <v>0</v>
      </c>
      <c r="CG29" s="631">
        <f t="shared" si="26"/>
        <v>0</v>
      </c>
      <c r="CH29" s="591">
        <f t="shared" si="78"/>
        <v>0</v>
      </c>
      <c r="CI29" s="461" t="s">
        <v>31</v>
      </c>
      <c r="CW29" s="457"/>
      <c r="CX29" s="742" t="str">
        <f t="shared" si="79"/>
        <v xml:space="preserve"> </v>
      </c>
      <c r="CY29" s="483">
        <f t="shared" si="27"/>
        <v>0</v>
      </c>
      <c r="CZ29" s="483">
        <f t="shared" si="28"/>
        <v>0</v>
      </c>
      <c r="DA29" s="534">
        <f t="shared" si="29"/>
        <v>0</v>
      </c>
      <c r="DB29" s="597" t="str">
        <f t="shared" si="30"/>
        <v xml:space="preserve"> </v>
      </c>
      <c r="DC29" s="534" t="str">
        <f t="shared" si="0"/>
        <v>-</v>
      </c>
      <c r="DD29" s="518">
        <v>0</v>
      </c>
      <c r="DE29" s="518">
        <v>0</v>
      </c>
      <c r="DF29" s="518">
        <v>0</v>
      </c>
      <c r="DG29" s="598">
        <v>0</v>
      </c>
      <c r="DH29" s="598">
        <v>0</v>
      </c>
      <c r="DI29" s="519">
        <f t="shared" si="31"/>
        <v>0</v>
      </c>
      <c r="DJ29" s="519">
        <f t="shared" si="32"/>
        <v>0</v>
      </c>
      <c r="DK29" s="529" t="s">
        <v>31</v>
      </c>
      <c r="DL29" s="472"/>
      <c r="DN29" s="459"/>
      <c r="DO29" s="486" t="str">
        <f t="shared" si="80"/>
        <v xml:space="preserve"> </v>
      </c>
      <c r="DP29" s="487">
        <f t="shared" si="33"/>
        <v>0</v>
      </c>
      <c r="DQ29" s="488">
        <f t="shared" si="34"/>
        <v>0</v>
      </c>
      <c r="DR29" s="489">
        <f t="shared" si="81"/>
        <v>0</v>
      </c>
      <c r="DS29" s="487">
        <f t="shared" si="35"/>
        <v>0</v>
      </c>
      <c r="DT29" s="488">
        <f t="shared" si="36"/>
        <v>0</v>
      </c>
      <c r="DU29" s="490">
        <f t="shared" si="82"/>
        <v>0</v>
      </c>
      <c r="DV29" s="487">
        <f t="shared" si="37"/>
        <v>0</v>
      </c>
      <c r="DW29" s="488">
        <f t="shared" si="38"/>
        <v>0</v>
      </c>
      <c r="DX29" s="490">
        <f t="shared" si="83"/>
        <v>0</v>
      </c>
      <c r="DY29" s="463">
        <f t="shared" si="39"/>
        <v>0</v>
      </c>
      <c r="DZ29" s="488">
        <f t="shared" si="40"/>
        <v>0</v>
      </c>
      <c r="EA29" s="490">
        <f t="shared" si="84"/>
        <v>0</v>
      </c>
      <c r="EB29" s="461"/>
      <c r="ED29" s="460"/>
      <c r="EE29" s="521" t="str">
        <f t="shared" si="85"/>
        <v xml:space="preserve"> </v>
      </c>
      <c r="EF29" s="491">
        <v>0</v>
      </c>
      <c r="EG29" s="492">
        <f t="shared" si="41"/>
        <v>0</v>
      </c>
      <c r="EH29" s="493">
        <f t="shared" si="42"/>
        <v>0</v>
      </c>
      <c r="EI29" s="493">
        <f t="shared" si="43"/>
        <v>0</v>
      </c>
      <c r="EJ29" s="494">
        <f t="shared" si="44"/>
        <v>0</v>
      </c>
      <c r="EK29" s="494">
        <f t="shared" si="45"/>
        <v>0</v>
      </c>
      <c r="EL29" s="495">
        <v>0</v>
      </c>
      <c r="EM29" s="627">
        <f t="shared" si="86"/>
        <v>0</v>
      </c>
      <c r="EN29" s="497">
        <f t="shared" si="46"/>
        <v>0</v>
      </c>
      <c r="EO29" s="497">
        <f t="shared" si="47"/>
        <v>0</v>
      </c>
      <c r="EP29" s="522">
        <f t="shared" si="87"/>
        <v>0</v>
      </c>
      <c r="EQ29" s="522">
        <f t="shared" si="88"/>
        <v>0</v>
      </c>
      <c r="ER29" s="498">
        <f t="shared" si="89"/>
        <v>0</v>
      </c>
      <c r="ES29" s="461"/>
      <c r="EU29" s="461"/>
      <c r="EV29" s="530" t="str">
        <f t="shared" si="48"/>
        <v xml:space="preserve"> </v>
      </c>
      <c r="EW29" s="491">
        <v>0</v>
      </c>
      <c r="EX29" s="496">
        <f t="shared" si="49"/>
        <v>0</v>
      </c>
      <c r="EY29" s="493">
        <f t="shared" si="50"/>
        <v>0</v>
      </c>
      <c r="EZ29" s="493">
        <f t="shared" si="51"/>
        <v>0</v>
      </c>
      <c r="FA29" s="494">
        <f t="shared" si="52"/>
        <v>0</v>
      </c>
      <c r="FB29" s="494">
        <f t="shared" si="53"/>
        <v>0</v>
      </c>
      <c r="FC29" s="492">
        <f t="shared" si="90"/>
        <v>0</v>
      </c>
      <c r="FD29" s="492">
        <f t="shared" si="91"/>
        <v>0</v>
      </c>
      <c r="FE29" s="492">
        <f t="shared" si="92"/>
        <v>0</v>
      </c>
      <c r="FF29" s="495">
        <v>0</v>
      </c>
      <c r="FG29" s="499">
        <f t="shared" si="54"/>
        <v>0</v>
      </c>
      <c r="FH29" s="499">
        <f t="shared" si="93"/>
        <v>0</v>
      </c>
      <c r="FI29" s="499">
        <f t="shared" si="94"/>
        <v>0</v>
      </c>
      <c r="FJ29" s="499">
        <f t="shared" si="95"/>
        <v>0</v>
      </c>
      <c r="FK29" s="496">
        <f t="shared" si="55"/>
        <v>0</v>
      </c>
      <c r="FL29" s="496">
        <f t="shared" si="56"/>
        <v>0</v>
      </c>
      <c r="FM29" s="500">
        <f t="shared" si="57"/>
        <v>0</v>
      </c>
      <c r="FN29" s="496">
        <f t="shared" si="58"/>
        <v>0</v>
      </c>
      <c r="FO29" s="496">
        <f t="shared" si="59"/>
        <v>0</v>
      </c>
      <c r="FP29" s="496">
        <f t="shared" si="60"/>
        <v>0</v>
      </c>
      <c r="FQ29" s="496">
        <f t="shared" si="61"/>
        <v>0</v>
      </c>
      <c r="FR29" s="496">
        <f t="shared" si="62"/>
        <v>0</v>
      </c>
      <c r="FS29" s="496">
        <f t="shared" si="63"/>
        <v>0</v>
      </c>
      <c r="FT29" s="461" t="s">
        <v>31</v>
      </c>
      <c r="FV29" s="457"/>
      <c r="FW29" s="709"/>
      <c r="FX29" s="709"/>
      <c r="FY29" s="710" t="s">
        <v>54</v>
      </c>
      <c r="FZ29" s="711">
        <v>0</v>
      </c>
      <c r="GA29" s="710" t="s">
        <v>54</v>
      </c>
      <c r="GB29" s="712" t="str">
        <f t="shared" si="96"/>
        <v>-</v>
      </c>
      <c r="GC29" s="499" t="str">
        <f>IF(GB29=12,PMT($K$8,GB29,-FZ29),"-")</f>
        <v>-</v>
      </c>
      <c r="GD29" s="499" t="str">
        <f>IF(GC29="-","-",GC29*3)</f>
        <v>-</v>
      </c>
      <c r="GE29" s="713">
        <v>0</v>
      </c>
      <c r="GF29" s="714" t="str">
        <f>IF(GA29="Initial",(FY29+GB29),IF(GA29="Subsequent",FY29+12+(GE29*12),"-"))</f>
        <v>-</v>
      </c>
      <c r="GG29" s="715" t="str">
        <f>IF(GF29="-","-",IF(GF29&lt;85,"Compliant","Non-Compliant"))</f>
        <v>-</v>
      </c>
      <c r="GH29" s="457"/>
      <c r="GJ29" s="457"/>
      <c r="GK29" s="530" t="s">
        <v>31</v>
      </c>
      <c r="GL29" s="716">
        <v>0</v>
      </c>
      <c r="GM29" s="716">
        <v>0</v>
      </c>
      <c r="GN29" s="717">
        <v>1.2</v>
      </c>
      <c r="GO29" s="718">
        <f t="shared" ref="GO29:GP33" si="107">GL29*$GN29</f>
        <v>0</v>
      </c>
      <c r="GP29" s="718">
        <f t="shared" si="107"/>
        <v>0</v>
      </c>
      <c r="GQ29" s="719">
        <v>0</v>
      </c>
      <c r="GR29" s="719">
        <v>0</v>
      </c>
      <c r="GS29" s="492">
        <f t="shared" ref="GS29:GT33" si="108">GO29*GQ29</f>
        <v>0</v>
      </c>
      <c r="GT29" s="492">
        <f t="shared" si="108"/>
        <v>0</v>
      </c>
      <c r="GU29" s="720">
        <v>0</v>
      </c>
      <c r="GV29" s="720">
        <v>0</v>
      </c>
      <c r="GW29" s="494">
        <f t="shared" ref="GW29:GX33" si="109">GL29*(1-GU29)</f>
        <v>0</v>
      </c>
      <c r="GX29" s="494">
        <f t="shared" si="109"/>
        <v>0</v>
      </c>
      <c r="GY29" s="717">
        <v>1.2</v>
      </c>
      <c r="GZ29" s="494">
        <f t="shared" ref="GZ29:HA33" si="110">GW29*$GY29</f>
        <v>0</v>
      </c>
      <c r="HA29" s="494">
        <f t="shared" si="110"/>
        <v>0</v>
      </c>
      <c r="HB29" s="719">
        <v>0</v>
      </c>
      <c r="HC29" s="719">
        <v>0</v>
      </c>
      <c r="HD29" s="492">
        <f t="shared" ref="HD29:HE33" si="111">GZ29*HB29</f>
        <v>0</v>
      </c>
      <c r="HE29" s="492">
        <f t="shared" si="111"/>
        <v>0</v>
      </c>
      <c r="HF29" s="457"/>
    </row>
    <row r="30" spans="1:214" ht="12" customHeight="1">
      <c r="A30" s="457"/>
      <c r="B30" s="957" t="s">
        <v>771</v>
      </c>
      <c r="C30" s="957"/>
      <c r="D30" s="957"/>
      <c r="E30" s="957"/>
      <c r="F30" s="957"/>
      <c r="G30" s="957"/>
      <c r="H30" s="957"/>
      <c r="I30" s="957"/>
      <c r="J30" s="957"/>
      <c r="K30" s="957"/>
      <c r="L30" s="957"/>
      <c r="M30" s="957"/>
      <c r="N30" s="957"/>
      <c r="O30" s="957"/>
      <c r="P30" s="957"/>
      <c r="Q30" s="957"/>
      <c r="R30" s="957"/>
      <c r="S30" s="957"/>
      <c r="T30" s="957"/>
      <c r="U30" s="457"/>
      <c r="W30" s="457"/>
      <c r="X30" s="599" t="s">
        <v>54</v>
      </c>
      <c r="Y30" s="484">
        <v>0</v>
      </c>
      <c r="Z30" s="484">
        <v>0</v>
      </c>
      <c r="AA30" s="619">
        <v>0</v>
      </c>
      <c r="AB30" s="584" t="s">
        <v>54</v>
      </c>
      <c r="AC30" s="585" t="s">
        <v>31</v>
      </c>
      <c r="AD30" s="585" t="s">
        <v>31</v>
      </c>
      <c r="AE30" s="620">
        <v>0</v>
      </c>
      <c r="AF30" s="620">
        <v>0</v>
      </c>
      <c r="AG30" s="485" t="s">
        <v>31</v>
      </c>
      <c r="AH30" s="472"/>
      <c r="AJ30" s="459"/>
      <c r="AK30" s="486" t="str">
        <f t="shared" si="66"/>
        <v xml:space="preserve"> </v>
      </c>
      <c r="AL30" s="621">
        <f t="shared" si="1"/>
        <v>0</v>
      </c>
      <c r="AM30" s="622">
        <f t="shared" si="2"/>
        <v>0</v>
      </c>
      <c r="AN30" s="623">
        <f t="shared" si="3"/>
        <v>0</v>
      </c>
      <c r="AO30" s="621">
        <f t="shared" si="4"/>
        <v>0</v>
      </c>
      <c r="AP30" s="622">
        <f t="shared" si="5"/>
        <v>0</v>
      </c>
      <c r="AQ30" s="624">
        <f t="shared" si="6"/>
        <v>0</v>
      </c>
      <c r="AR30" s="621">
        <f t="shared" si="7"/>
        <v>0</v>
      </c>
      <c r="AS30" s="622">
        <f t="shared" si="8"/>
        <v>0</v>
      </c>
      <c r="AT30" s="624">
        <f t="shared" si="9"/>
        <v>0</v>
      </c>
      <c r="AU30" s="625">
        <f t="shared" si="10"/>
        <v>0</v>
      </c>
      <c r="AV30" s="622">
        <f t="shared" si="11"/>
        <v>0</v>
      </c>
      <c r="AW30" s="624">
        <f t="shared" si="12"/>
        <v>0</v>
      </c>
      <c r="AX30" s="461"/>
      <c r="AZ30" s="460"/>
      <c r="BA30" s="586" t="str">
        <f t="shared" si="67"/>
        <v xml:space="preserve"> </v>
      </c>
      <c r="BB30" s="626">
        <v>0</v>
      </c>
      <c r="BC30" s="591">
        <f t="shared" si="13"/>
        <v>0</v>
      </c>
      <c r="BD30" s="588">
        <f t="shared" si="14"/>
        <v>0</v>
      </c>
      <c r="BE30" s="588">
        <f t="shared" si="15"/>
        <v>0</v>
      </c>
      <c r="BF30" s="589">
        <f t="shared" si="16"/>
        <v>0</v>
      </c>
      <c r="BG30" s="589">
        <f t="shared" si="17"/>
        <v>0</v>
      </c>
      <c r="BH30" s="590">
        <v>0</v>
      </c>
      <c r="BI30" s="591">
        <f t="shared" si="68"/>
        <v>0</v>
      </c>
      <c r="BJ30" s="627">
        <f t="shared" si="18"/>
        <v>0</v>
      </c>
      <c r="BK30" s="627">
        <f t="shared" si="19"/>
        <v>0</v>
      </c>
      <c r="BL30" s="627">
        <f t="shared" si="69"/>
        <v>0</v>
      </c>
      <c r="BM30" s="461" t="s">
        <v>31</v>
      </c>
      <c r="BO30" s="460"/>
      <c r="BP30" s="586" t="str">
        <f t="shared" si="70"/>
        <v xml:space="preserve"> </v>
      </c>
      <c r="BQ30" s="491">
        <v>0</v>
      </c>
      <c r="BR30" s="591">
        <f t="shared" si="20"/>
        <v>0</v>
      </c>
      <c r="BS30" s="588">
        <f t="shared" si="21"/>
        <v>0</v>
      </c>
      <c r="BT30" s="588">
        <f t="shared" si="22"/>
        <v>0</v>
      </c>
      <c r="BU30" s="589">
        <f t="shared" si="23"/>
        <v>0</v>
      </c>
      <c r="BV30" s="589">
        <f t="shared" si="24"/>
        <v>0</v>
      </c>
      <c r="BW30" s="590">
        <v>0</v>
      </c>
      <c r="BX30" s="592">
        <f t="shared" si="71"/>
        <v>0</v>
      </c>
      <c r="BY30" s="592">
        <f t="shared" si="72"/>
        <v>0</v>
      </c>
      <c r="BZ30" s="591">
        <f t="shared" si="73"/>
        <v>0</v>
      </c>
      <c r="CA30" s="591">
        <f t="shared" si="74"/>
        <v>0</v>
      </c>
      <c r="CB30" s="592">
        <f t="shared" si="75"/>
        <v>0</v>
      </c>
      <c r="CC30" s="591">
        <f t="shared" si="76"/>
        <v>0</v>
      </c>
      <c r="CD30" s="591">
        <f t="shared" si="76"/>
        <v>0</v>
      </c>
      <c r="CE30" s="591">
        <f t="shared" si="77"/>
        <v>0</v>
      </c>
      <c r="CF30" s="631">
        <f t="shared" si="25"/>
        <v>0</v>
      </c>
      <c r="CG30" s="631">
        <f t="shared" si="26"/>
        <v>0</v>
      </c>
      <c r="CH30" s="591">
        <f t="shared" si="78"/>
        <v>0</v>
      </c>
      <c r="CI30" s="461" t="s">
        <v>31</v>
      </c>
      <c r="CW30" s="457"/>
      <c r="CX30" s="742" t="str">
        <f t="shared" si="79"/>
        <v xml:space="preserve"> </v>
      </c>
      <c r="CY30" s="483">
        <f t="shared" si="27"/>
        <v>0</v>
      </c>
      <c r="CZ30" s="483">
        <f t="shared" si="28"/>
        <v>0</v>
      </c>
      <c r="DA30" s="534">
        <f t="shared" si="29"/>
        <v>0</v>
      </c>
      <c r="DB30" s="597" t="str">
        <f t="shared" si="30"/>
        <v xml:space="preserve"> </v>
      </c>
      <c r="DC30" s="534" t="str">
        <f t="shared" si="0"/>
        <v>-</v>
      </c>
      <c r="DD30" s="518">
        <v>0</v>
      </c>
      <c r="DE30" s="518">
        <v>0</v>
      </c>
      <c r="DF30" s="518">
        <v>0</v>
      </c>
      <c r="DG30" s="598">
        <v>0</v>
      </c>
      <c r="DH30" s="598">
        <v>0</v>
      </c>
      <c r="DI30" s="519">
        <f t="shared" si="31"/>
        <v>0</v>
      </c>
      <c r="DJ30" s="519">
        <f t="shared" si="32"/>
        <v>0</v>
      </c>
      <c r="DK30" s="529" t="s">
        <v>31</v>
      </c>
      <c r="DL30" s="472"/>
      <c r="DN30" s="459"/>
      <c r="DO30" s="486" t="str">
        <f t="shared" si="80"/>
        <v xml:space="preserve"> </v>
      </c>
      <c r="DP30" s="487">
        <f t="shared" si="33"/>
        <v>0</v>
      </c>
      <c r="DQ30" s="488">
        <f t="shared" si="34"/>
        <v>0</v>
      </c>
      <c r="DR30" s="489">
        <f t="shared" si="81"/>
        <v>0</v>
      </c>
      <c r="DS30" s="487">
        <f t="shared" si="35"/>
        <v>0</v>
      </c>
      <c r="DT30" s="488">
        <f t="shared" si="36"/>
        <v>0</v>
      </c>
      <c r="DU30" s="490">
        <f t="shared" si="82"/>
        <v>0</v>
      </c>
      <c r="DV30" s="487">
        <f t="shared" si="37"/>
        <v>0</v>
      </c>
      <c r="DW30" s="488">
        <f t="shared" si="38"/>
        <v>0</v>
      </c>
      <c r="DX30" s="490">
        <f t="shared" si="83"/>
        <v>0</v>
      </c>
      <c r="DY30" s="463">
        <f t="shared" si="39"/>
        <v>0</v>
      </c>
      <c r="DZ30" s="488">
        <f t="shared" si="40"/>
        <v>0</v>
      </c>
      <c r="EA30" s="490">
        <f t="shared" si="84"/>
        <v>0</v>
      </c>
      <c r="EB30" s="461"/>
      <c r="ED30" s="460"/>
      <c r="EE30" s="521" t="str">
        <f t="shared" si="85"/>
        <v xml:space="preserve"> </v>
      </c>
      <c r="EF30" s="491">
        <v>0</v>
      </c>
      <c r="EG30" s="492">
        <f t="shared" si="41"/>
        <v>0</v>
      </c>
      <c r="EH30" s="493">
        <f t="shared" si="42"/>
        <v>0</v>
      </c>
      <c r="EI30" s="493">
        <f t="shared" si="43"/>
        <v>0</v>
      </c>
      <c r="EJ30" s="494">
        <f t="shared" si="44"/>
        <v>0</v>
      </c>
      <c r="EK30" s="494">
        <f t="shared" si="45"/>
        <v>0</v>
      </c>
      <c r="EL30" s="495">
        <v>0</v>
      </c>
      <c r="EM30" s="627">
        <f t="shared" si="86"/>
        <v>0</v>
      </c>
      <c r="EN30" s="497">
        <f t="shared" si="46"/>
        <v>0</v>
      </c>
      <c r="EO30" s="497">
        <f t="shared" si="47"/>
        <v>0</v>
      </c>
      <c r="EP30" s="522">
        <f t="shared" si="87"/>
        <v>0</v>
      </c>
      <c r="EQ30" s="522">
        <f t="shared" si="88"/>
        <v>0</v>
      </c>
      <c r="ER30" s="498">
        <f t="shared" si="89"/>
        <v>0</v>
      </c>
      <c r="ES30" s="461"/>
      <c r="EU30" s="461"/>
      <c r="EV30" s="530" t="str">
        <f t="shared" si="48"/>
        <v xml:space="preserve"> </v>
      </c>
      <c r="EW30" s="491">
        <v>0</v>
      </c>
      <c r="EX30" s="496">
        <f t="shared" si="49"/>
        <v>0</v>
      </c>
      <c r="EY30" s="493">
        <f t="shared" si="50"/>
        <v>0</v>
      </c>
      <c r="EZ30" s="493">
        <f t="shared" si="51"/>
        <v>0</v>
      </c>
      <c r="FA30" s="494">
        <f t="shared" si="52"/>
        <v>0</v>
      </c>
      <c r="FB30" s="494">
        <f t="shared" si="53"/>
        <v>0</v>
      </c>
      <c r="FC30" s="492">
        <f t="shared" si="90"/>
        <v>0</v>
      </c>
      <c r="FD30" s="492">
        <f t="shared" si="91"/>
        <v>0</v>
      </c>
      <c r="FE30" s="492">
        <f t="shared" si="92"/>
        <v>0</v>
      </c>
      <c r="FF30" s="495">
        <v>0</v>
      </c>
      <c r="FG30" s="499">
        <f t="shared" si="54"/>
        <v>0</v>
      </c>
      <c r="FH30" s="499">
        <f t="shared" si="93"/>
        <v>0</v>
      </c>
      <c r="FI30" s="499">
        <f t="shared" si="94"/>
        <v>0</v>
      </c>
      <c r="FJ30" s="499">
        <f t="shared" si="95"/>
        <v>0</v>
      </c>
      <c r="FK30" s="496">
        <f t="shared" si="55"/>
        <v>0</v>
      </c>
      <c r="FL30" s="496">
        <f t="shared" si="56"/>
        <v>0</v>
      </c>
      <c r="FM30" s="500">
        <f t="shared" si="57"/>
        <v>0</v>
      </c>
      <c r="FN30" s="496">
        <f t="shared" si="58"/>
        <v>0</v>
      </c>
      <c r="FO30" s="496">
        <f t="shared" si="59"/>
        <v>0</v>
      </c>
      <c r="FP30" s="496">
        <f t="shared" si="60"/>
        <v>0</v>
      </c>
      <c r="FQ30" s="496">
        <f t="shared" si="61"/>
        <v>0</v>
      </c>
      <c r="FR30" s="496">
        <f t="shared" si="62"/>
        <v>0</v>
      </c>
      <c r="FS30" s="496">
        <f t="shared" si="63"/>
        <v>0</v>
      </c>
      <c r="FT30" s="461" t="s">
        <v>31</v>
      </c>
      <c r="FV30" s="457"/>
      <c r="FW30" s="709"/>
      <c r="FX30" s="709"/>
      <c r="FY30" s="710" t="s">
        <v>54</v>
      </c>
      <c r="FZ30" s="711">
        <v>0</v>
      </c>
      <c r="GA30" s="710" t="s">
        <v>54</v>
      </c>
      <c r="GB30" s="712" t="str">
        <f t="shared" si="96"/>
        <v>-</v>
      </c>
      <c r="GC30" s="499" t="str">
        <f>IF(GB30=12,PMT($K$8,GB30,-FZ30),"-")</f>
        <v>-</v>
      </c>
      <c r="GD30" s="499" t="str">
        <f>IF(GC30="-","-",GC30*3)</f>
        <v>-</v>
      </c>
      <c r="GE30" s="713">
        <v>0</v>
      </c>
      <c r="GF30" s="714" t="str">
        <f>IF(GA30="Initial",(FY30+GB30),IF(GA30="Subsequent",FY30+12+(GE30*12),"-"))</f>
        <v>-</v>
      </c>
      <c r="GG30" s="715" t="str">
        <f>IF(GF30="-","-",IF(GF30&lt;85,"Compliant","Non-Compliant"))</f>
        <v>-</v>
      </c>
      <c r="GH30" s="457"/>
      <c r="GJ30" s="457"/>
      <c r="GK30" s="530" t="s">
        <v>31</v>
      </c>
      <c r="GL30" s="716">
        <v>0</v>
      </c>
      <c r="GM30" s="716">
        <v>0</v>
      </c>
      <c r="GN30" s="717">
        <v>1.2</v>
      </c>
      <c r="GO30" s="718">
        <f t="shared" si="107"/>
        <v>0</v>
      </c>
      <c r="GP30" s="718">
        <f t="shared" si="107"/>
        <v>0</v>
      </c>
      <c r="GQ30" s="719">
        <v>0</v>
      </c>
      <c r="GR30" s="719">
        <v>0</v>
      </c>
      <c r="GS30" s="492">
        <f t="shared" si="108"/>
        <v>0</v>
      </c>
      <c r="GT30" s="492">
        <f t="shared" si="108"/>
        <v>0</v>
      </c>
      <c r="GU30" s="720">
        <v>0</v>
      </c>
      <c r="GV30" s="720">
        <v>0</v>
      </c>
      <c r="GW30" s="494">
        <f t="shared" si="109"/>
        <v>0</v>
      </c>
      <c r="GX30" s="494">
        <f t="shared" si="109"/>
        <v>0</v>
      </c>
      <c r="GY30" s="717">
        <v>1.2</v>
      </c>
      <c r="GZ30" s="494">
        <f t="shared" si="110"/>
        <v>0</v>
      </c>
      <c r="HA30" s="494">
        <f t="shared" si="110"/>
        <v>0</v>
      </c>
      <c r="HB30" s="719">
        <v>0</v>
      </c>
      <c r="HC30" s="719">
        <v>0</v>
      </c>
      <c r="HD30" s="492">
        <f t="shared" si="111"/>
        <v>0</v>
      </c>
      <c r="HE30" s="492">
        <f t="shared" si="111"/>
        <v>0</v>
      </c>
      <c r="HF30" s="457"/>
    </row>
    <row r="31" spans="1:214" ht="12" customHeight="1">
      <c r="A31" s="457"/>
      <c r="B31" s="957" t="s">
        <v>770</v>
      </c>
      <c r="C31" s="957"/>
      <c r="D31" s="957"/>
      <c r="E31" s="957"/>
      <c r="F31" s="957"/>
      <c r="G31" s="957"/>
      <c r="H31" s="957"/>
      <c r="I31" s="957"/>
      <c r="J31" s="957"/>
      <c r="K31" s="957"/>
      <c r="L31" s="957"/>
      <c r="M31" s="957"/>
      <c r="N31" s="957"/>
      <c r="O31" s="957"/>
      <c r="P31" s="957"/>
      <c r="Q31" s="957"/>
      <c r="R31" s="957"/>
      <c r="S31" s="957"/>
      <c r="T31" s="957"/>
      <c r="U31" s="457"/>
      <c r="W31" s="457"/>
      <c r="X31" s="599" t="s">
        <v>54</v>
      </c>
      <c r="Y31" s="484">
        <v>0</v>
      </c>
      <c r="Z31" s="484">
        <v>0</v>
      </c>
      <c r="AA31" s="619">
        <v>0</v>
      </c>
      <c r="AB31" s="584" t="s">
        <v>54</v>
      </c>
      <c r="AC31" s="585" t="s">
        <v>31</v>
      </c>
      <c r="AD31" s="585" t="s">
        <v>31</v>
      </c>
      <c r="AE31" s="620">
        <v>0</v>
      </c>
      <c r="AF31" s="620">
        <v>0</v>
      </c>
      <c r="AG31" s="485" t="s">
        <v>31</v>
      </c>
      <c r="AH31" s="472"/>
      <c r="AJ31" s="459"/>
      <c r="AK31" s="486" t="str">
        <f t="shared" si="66"/>
        <v xml:space="preserve"> </v>
      </c>
      <c r="AL31" s="621">
        <f t="shared" si="1"/>
        <v>0</v>
      </c>
      <c r="AM31" s="622">
        <f t="shared" si="2"/>
        <v>0</v>
      </c>
      <c r="AN31" s="623">
        <f t="shared" si="3"/>
        <v>0</v>
      </c>
      <c r="AO31" s="621">
        <f t="shared" si="4"/>
        <v>0</v>
      </c>
      <c r="AP31" s="622">
        <f t="shared" si="5"/>
        <v>0</v>
      </c>
      <c r="AQ31" s="624">
        <f t="shared" si="6"/>
        <v>0</v>
      </c>
      <c r="AR31" s="621">
        <f t="shared" si="7"/>
        <v>0</v>
      </c>
      <c r="AS31" s="622">
        <f t="shared" si="8"/>
        <v>0</v>
      </c>
      <c r="AT31" s="624">
        <f t="shared" si="9"/>
        <v>0</v>
      </c>
      <c r="AU31" s="625">
        <f t="shared" si="10"/>
        <v>0</v>
      </c>
      <c r="AV31" s="622">
        <f t="shared" si="11"/>
        <v>0</v>
      </c>
      <c r="AW31" s="624">
        <f t="shared" si="12"/>
        <v>0</v>
      </c>
      <c r="AX31" s="461"/>
      <c r="AZ31" s="460"/>
      <c r="BA31" s="586" t="str">
        <f t="shared" si="67"/>
        <v xml:space="preserve"> </v>
      </c>
      <c r="BB31" s="626">
        <v>0</v>
      </c>
      <c r="BC31" s="591">
        <f t="shared" si="13"/>
        <v>0</v>
      </c>
      <c r="BD31" s="588">
        <f t="shared" si="14"/>
        <v>0</v>
      </c>
      <c r="BE31" s="588">
        <f t="shared" si="15"/>
        <v>0</v>
      </c>
      <c r="BF31" s="589">
        <f t="shared" si="16"/>
        <v>0</v>
      </c>
      <c r="BG31" s="589">
        <f t="shared" si="17"/>
        <v>0</v>
      </c>
      <c r="BH31" s="590">
        <v>0</v>
      </c>
      <c r="BI31" s="591">
        <f t="shared" si="68"/>
        <v>0</v>
      </c>
      <c r="BJ31" s="627">
        <f t="shared" si="18"/>
        <v>0</v>
      </c>
      <c r="BK31" s="627">
        <f t="shared" si="19"/>
        <v>0</v>
      </c>
      <c r="BL31" s="627">
        <f t="shared" si="69"/>
        <v>0</v>
      </c>
      <c r="BM31" s="461" t="s">
        <v>31</v>
      </c>
      <c r="BO31" s="460"/>
      <c r="BP31" s="586" t="str">
        <f t="shared" si="70"/>
        <v xml:space="preserve"> </v>
      </c>
      <c r="BQ31" s="491">
        <v>0</v>
      </c>
      <c r="BR31" s="591">
        <f t="shared" si="20"/>
        <v>0</v>
      </c>
      <c r="BS31" s="588">
        <f t="shared" si="21"/>
        <v>0</v>
      </c>
      <c r="BT31" s="588">
        <f t="shared" si="22"/>
        <v>0</v>
      </c>
      <c r="BU31" s="589">
        <f t="shared" si="23"/>
        <v>0</v>
      </c>
      <c r="BV31" s="589">
        <f t="shared" si="24"/>
        <v>0</v>
      </c>
      <c r="BW31" s="590">
        <v>0</v>
      </c>
      <c r="BX31" s="592">
        <f t="shared" si="71"/>
        <v>0</v>
      </c>
      <c r="BY31" s="592">
        <f t="shared" si="72"/>
        <v>0</v>
      </c>
      <c r="BZ31" s="591">
        <f t="shared" si="73"/>
        <v>0</v>
      </c>
      <c r="CA31" s="591">
        <f t="shared" si="74"/>
        <v>0</v>
      </c>
      <c r="CB31" s="592">
        <f t="shared" si="75"/>
        <v>0</v>
      </c>
      <c r="CC31" s="591">
        <f t="shared" si="76"/>
        <v>0</v>
      </c>
      <c r="CD31" s="591">
        <f t="shared" si="76"/>
        <v>0</v>
      </c>
      <c r="CE31" s="591">
        <f t="shared" si="77"/>
        <v>0</v>
      </c>
      <c r="CF31" s="631">
        <f t="shared" si="25"/>
        <v>0</v>
      </c>
      <c r="CG31" s="631">
        <f t="shared" si="26"/>
        <v>0</v>
      </c>
      <c r="CH31" s="591">
        <f t="shared" si="78"/>
        <v>0</v>
      </c>
      <c r="CI31" s="461" t="s">
        <v>31</v>
      </c>
      <c r="CW31" s="457"/>
      <c r="CX31" s="742" t="str">
        <f t="shared" si="79"/>
        <v xml:space="preserve"> </v>
      </c>
      <c r="CY31" s="483">
        <f t="shared" si="27"/>
        <v>0</v>
      </c>
      <c r="CZ31" s="483">
        <f t="shared" si="28"/>
        <v>0</v>
      </c>
      <c r="DA31" s="534">
        <f t="shared" si="29"/>
        <v>0</v>
      </c>
      <c r="DB31" s="597" t="str">
        <f t="shared" si="30"/>
        <v xml:space="preserve"> </v>
      </c>
      <c r="DC31" s="534" t="str">
        <f t="shared" si="0"/>
        <v>-</v>
      </c>
      <c r="DD31" s="518">
        <v>0</v>
      </c>
      <c r="DE31" s="518">
        <v>0</v>
      </c>
      <c r="DF31" s="518">
        <v>0</v>
      </c>
      <c r="DG31" s="598">
        <v>0</v>
      </c>
      <c r="DH31" s="598">
        <v>0</v>
      </c>
      <c r="DI31" s="519">
        <f t="shared" si="31"/>
        <v>0</v>
      </c>
      <c r="DJ31" s="519">
        <f t="shared" si="32"/>
        <v>0</v>
      </c>
      <c r="DK31" s="529" t="s">
        <v>31</v>
      </c>
      <c r="DL31" s="472"/>
      <c r="DN31" s="459"/>
      <c r="DO31" s="486" t="str">
        <f t="shared" si="80"/>
        <v xml:space="preserve"> </v>
      </c>
      <c r="DP31" s="487">
        <f t="shared" si="33"/>
        <v>0</v>
      </c>
      <c r="DQ31" s="488">
        <f t="shared" si="34"/>
        <v>0</v>
      </c>
      <c r="DR31" s="489">
        <f t="shared" si="81"/>
        <v>0</v>
      </c>
      <c r="DS31" s="487">
        <f t="shared" si="35"/>
        <v>0</v>
      </c>
      <c r="DT31" s="488">
        <f t="shared" si="36"/>
        <v>0</v>
      </c>
      <c r="DU31" s="490">
        <f t="shared" si="82"/>
        <v>0</v>
      </c>
      <c r="DV31" s="487">
        <f t="shared" si="37"/>
        <v>0</v>
      </c>
      <c r="DW31" s="488">
        <f t="shared" si="38"/>
        <v>0</v>
      </c>
      <c r="DX31" s="490">
        <f t="shared" si="83"/>
        <v>0</v>
      </c>
      <c r="DY31" s="463">
        <f t="shared" si="39"/>
        <v>0</v>
      </c>
      <c r="DZ31" s="488">
        <f t="shared" si="40"/>
        <v>0</v>
      </c>
      <c r="EA31" s="490">
        <f t="shared" si="84"/>
        <v>0</v>
      </c>
      <c r="EB31" s="461"/>
      <c r="ED31" s="460"/>
      <c r="EE31" s="521" t="str">
        <f t="shared" si="85"/>
        <v xml:space="preserve"> </v>
      </c>
      <c r="EF31" s="491">
        <v>0</v>
      </c>
      <c r="EG31" s="492">
        <f t="shared" si="41"/>
        <v>0</v>
      </c>
      <c r="EH31" s="493">
        <f t="shared" si="42"/>
        <v>0</v>
      </c>
      <c r="EI31" s="493">
        <f t="shared" si="43"/>
        <v>0</v>
      </c>
      <c r="EJ31" s="494">
        <f t="shared" si="44"/>
        <v>0</v>
      </c>
      <c r="EK31" s="494">
        <f t="shared" si="45"/>
        <v>0</v>
      </c>
      <c r="EL31" s="495">
        <v>0</v>
      </c>
      <c r="EM31" s="627">
        <f t="shared" si="86"/>
        <v>0</v>
      </c>
      <c r="EN31" s="497">
        <f t="shared" si="46"/>
        <v>0</v>
      </c>
      <c r="EO31" s="497">
        <f t="shared" si="47"/>
        <v>0</v>
      </c>
      <c r="EP31" s="522">
        <f t="shared" si="87"/>
        <v>0</v>
      </c>
      <c r="EQ31" s="522">
        <f t="shared" si="88"/>
        <v>0</v>
      </c>
      <c r="ER31" s="498">
        <f t="shared" si="89"/>
        <v>0</v>
      </c>
      <c r="ES31" s="461"/>
      <c r="EU31" s="461"/>
      <c r="EV31" s="530" t="str">
        <f t="shared" si="48"/>
        <v xml:space="preserve"> </v>
      </c>
      <c r="EW31" s="491">
        <v>0</v>
      </c>
      <c r="EX31" s="496">
        <f t="shared" si="49"/>
        <v>0</v>
      </c>
      <c r="EY31" s="493">
        <f t="shared" si="50"/>
        <v>0</v>
      </c>
      <c r="EZ31" s="493">
        <f t="shared" si="51"/>
        <v>0</v>
      </c>
      <c r="FA31" s="494">
        <f t="shared" si="52"/>
        <v>0</v>
      </c>
      <c r="FB31" s="494">
        <f t="shared" si="53"/>
        <v>0</v>
      </c>
      <c r="FC31" s="492">
        <f t="shared" si="90"/>
        <v>0</v>
      </c>
      <c r="FD31" s="492">
        <f t="shared" si="91"/>
        <v>0</v>
      </c>
      <c r="FE31" s="492">
        <f t="shared" si="92"/>
        <v>0</v>
      </c>
      <c r="FF31" s="495">
        <v>0</v>
      </c>
      <c r="FG31" s="499">
        <f t="shared" si="54"/>
        <v>0</v>
      </c>
      <c r="FH31" s="499">
        <f t="shared" si="93"/>
        <v>0</v>
      </c>
      <c r="FI31" s="499">
        <f t="shared" si="94"/>
        <v>0</v>
      </c>
      <c r="FJ31" s="499">
        <f t="shared" si="95"/>
        <v>0</v>
      </c>
      <c r="FK31" s="496">
        <f t="shared" si="55"/>
        <v>0</v>
      </c>
      <c r="FL31" s="496">
        <f t="shared" si="56"/>
        <v>0</v>
      </c>
      <c r="FM31" s="500">
        <f t="shared" si="57"/>
        <v>0</v>
      </c>
      <c r="FN31" s="496">
        <f t="shared" si="58"/>
        <v>0</v>
      </c>
      <c r="FO31" s="496">
        <f t="shared" si="59"/>
        <v>0</v>
      </c>
      <c r="FP31" s="496">
        <f t="shared" si="60"/>
        <v>0</v>
      </c>
      <c r="FQ31" s="496">
        <f t="shared" si="61"/>
        <v>0</v>
      </c>
      <c r="FR31" s="496">
        <f t="shared" si="62"/>
        <v>0</v>
      </c>
      <c r="FS31" s="496">
        <f t="shared" si="63"/>
        <v>0</v>
      </c>
      <c r="FT31" s="461" t="s">
        <v>31</v>
      </c>
      <c r="FV31" s="457"/>
      <c r="FW31" s="709"/>
      <c r="FX31" s="709"/>
      <c r="FY31" s="710" t="s">
        <v>54</v>
      </c>
      <c r="FZ31" s="711">
        <v>0</v>
      </c>
      <c r="GA31" s="710" t="s">
        <v>54</v>
      </c>
      <c r="GB31" s="712" t="str">
        <f t="shared" si="96"/>
        <v>-</v>
      </c>
      <c r="GC31" s="499" t="str">
        <f>IF(GB31=12,PMT($K$8,GB31,-FZ31),"-")</f>
        <v>-</v>
      </c>
      <c r="GD31" s="499" t="str">
        <f>IF(GC31="-","-",GC31*3)</f>
        <v>-</v>
      </c>
      <c r="GE31" s="713">
        <v>0</v>
      </c>
      <c r="GF31" s="714" t="str">
        <f>IF(GA31="Initial",(FY31+GB31),IF(GA31="Subsequent",FY31+12+(GE31*12),"-"))</f>
        <v>-</v>
      </c>
      <c r="GG31" s="715" t="str">
        <f>IF(GF31="-","-",IF(GF31&lt;85,"Compliant","Non-Compliant"))</f>
        <v>-</v>
      </c>
      <c r="GH31" s="457"/>
      <c r="GJ31" s="457"/>
      <c r="GK31" s="530" t="s">
        <v>31</v>
      </c>
      <c r="GL31" s="716">
        <v>0</v>
      </c>
      <c r="GM31" s="716">
        <v>0</v>
      </c>
      <c r="GN31" s="717">
        <v>1.2</v>
      </c>
      <c r="GO31" s="718">
        <f t="shared" si="107"/>
        <v>0</v>
      </c>
      <c r="GP31" s="718">
        <f t="shared" si="107"/>
        <v>0</v>
      </c>
      <c r="GQ31" s="719">
        <v>0</v>
      </c>
      <c r="GR31" s="719">
        <v>0</v>
      </c>
      <c r="GS31" s="492">
        <f t="shared" si="108"/>
        <v>0</v>
      </c>
      <c r="GT31" s="492">
        <f t="shared" si="108"/>
        <v>0</v>
      </c>
      <c r="GU31" s="720">
        <v>0</v>
      </c>
      <c r="GV31" s="720">
        <v>0</v>
      </c>
      <c r="GW31" s="494">
        <f t="shared" si="109"/>
        <v>0</v>
      </c>
      <c r="GX31" s="494">
        <f t="shared" si="109"/>
        <v>0</v>
      </c>
      <c r="GY31" s="717">
        <v>1.2</v>
      </c>
      <c r="GZ31" s="494">
        <f t="shared" si="110"/>
        <v>0</v>
      </c>
      <c r="HA31" s="494">
        <f t="shared" si="110"/>
        <v>0</v>
      </c>
      <c r="HB31" s="719">
        <v>0</v>
      </c>
      <c r="HC31" s="719">
        <v>0</v>
      </c>
      <c r="HD31" s="492">
        <f t="shared" si="111"/>
        <v>0</v>
      </c>
      <c r="HE31" s="492">
        <f t="shared" si="111"/>
        <v>0</v>
      </c>
      <c r="HF31" s="457"/>
    </row>
    <row r="32" spans="1:214" ht="12" customHeight="1">
      <c r="A32" s="457"/>
      <c r="B32" s="957" t="s">
        <v>772</v>
      </c>
      <c r="C32" s="957"/>
      <c r="D32" s="957"/>
      <c r="E32" s="957"/>
      <c r="F32" s="957"/>
      <c r="G32" s="957"/>
      <c r="H32" s="957"/>
      <c r="I32" s="957"/>
      <c r="J32" s="957"/>
      <c r="K32" s="957"/>
      <c r="L32" s="957"/>
      <c r="M32" s="957"/>
      <c r="N32" s="957"/>
      <c r="O32" s="957"/>
      <c r="P32" s="957"/>
      <c r="Q32" s="957"/>
      <c r="R32" s="957"/>
      <c r="S32" s="957"/>
      <c r="T32" s="957"/>
      <c r="U32" s="457"/>
      <c r="W32" s="457"/>
      <c r="X32" s="599" t="s">
        <v>54</v>
      </c>
      <c r="Y32" s="484">
        <v>0</v>
      </c>
      <c r="Z32" s="484">
        <v>0</v>
      </c>
      <c r="AA32" s="619">
        <v>0</v>
      </c>
      <c r="AB32" s="584" t="s">
        <v>54</v>
      </c>
      <c r="AC32" s="585" t="s">
        <v>31</v>
      </c>
      <c r="AD32" s="585" t="s">
        <v>31</v>
      </c>
      <c r="AE32" s="620">
        <v>0</v>
      </c>
      <c r="AF32" s="620">
        <v>0</v>
      </c>
      <c r="AG32" s="485" t="s">
        <v>31</v>
      </c>
      <c r="AH32" s="472"/>
      <c r="AJ32" s="459"/>
      <c r="AK32" s="486" t="str">
        <f t="shared" si="66"/>
        <v xml:space="preserve"> </v>
      </c>
      <c r="AL32" s="621">
        <f t="shared" si="1"/>
        <v>0</v>
      </c>
      <c r="AM32" s="622">
        <f t="shared" si="2"/>
        <v>0</v>
      </c>
      <c r="AN32" s="623">
        <f t="shared" si="3"/>
        <v>0</v>
      </c>
      <c r="AO32" s="621">
        <f t="shared" si="4"/>
        <v>0</v>
      </c>
      <c r="AP32" s="622">
        <f t="shared" si="5"/>
        <v>0</v>
      </c>
      <c r="AQ32" s="624">
        <f t="shared" si="6"/>
        <v>0</v>
      </c>
      <c r="AR32" s="621">
        <f t="shared" si="7"/>
        <v>0</v>
      </c>
      <c r="AS32" s="622">
        <f t="shared" si="8"/>
        <v>0</v>
      </c>
      <c r="AT32" s="624">
        <f t="shared" si="9"/>
        <v>0</v>
      </c>
      <c r="AU32" s="625">
        <f t="shared" si="10"/>
        <v>0</v>
      </c>
      <c r="AV32" s="622">
        <f t="shared" si="11"/>
        <v>0</v>
      </c>
      <c r="AW32" s="624">
        <f t="shared" si="12"/>
        <v>0</v>
      </c>
      <c r="AX32" s="461"/>
      <c r="AZ32" s="460"/>
      <c r="BA32" s="586" t="str">
        <f t="shared" si="67"/>
        <v xml:space="preserve"> </v>
      </c>
      <c r="BB32" s="626">
        <v>0</v>
      </c>
      <c r="BC32" s="591">
        <f t="shared" si="13"/>
        <v>0</v>
      </c>
      <c r="BD32" s="588">
        <f t="shared" si="14"/>
        <v>0</v>
      </c>
      <c r="BE32" s="588">
        <f t="shared" si="15"/>
        <v>0</v>
      </c>
      <c r="BF32" s="589">
        <f t="shared" si="16"/>
        <v>0</v>
      </c>
      <c r="BG32" s="589">
        <f t="shared" si="17"/>
        <v>0</v>
      </c>
      <c r="BH32" s="590">
        <v>0</v>
      </c>
      <c r="BI32" s="591">
        <f t="shared" si="68"/>
        <v>0</v>
      </c>
      <c r="BJ32" s="627">
        <f t="shared" si="18"/>
        <v>0</v>
      </c>
      <c r="BK32" s="627">
        <f t="shared" si="19"/>
        <v>0</v>
      </c>
      <c r="BL32" s="627">
        <f t="shared" si="69"/>
        <v>0</v>
      </c>
      <c r="BM32" s="461" t="s">
        <v>31</v>
      </c>
      <c r="BO32" s="460"/>
      <c r="BP32" s="586" t="str">
        <f t="shared" si="70"/>
        <v xml:space="preserve"> </v>
      </c>
      <c r="BQ32" s="491">
        <v>0</v>
      </c>
      <c r="BR32" s="591">
        <f t="shared" si="20"/>
        <v>0</v>
      </c>
      <c r="BS32" s="588">
        <f t="shared" si="21"/>
        <v>0</v>
      </c>
      <c r="BT32" s="588">
        <f t="shared" si="22"/>
        <v>0</v>
      </c>
      <c r="BU32" s="589">
        <f t="shared" si="23"/>
        <v>0</v>
      </c>
      <c r="BV32" s="589">
        <f t="shared" si="24"/>
        <v>0</v>
      </c>
      <c r="BW32" s="590">
        <v>0</v>
      </c>
      <c r="BX32" s="592">
        <f t="shared" si="71"/>
        <v>0</v>
      </c>
      <c r="BY32" s="592">
        <f t="shared" si="72"/>
        <v>0</v>
      </c>
      <c r="BZ32" s="591">
        <f t="shared" si="73"/>
        <v>0</v>
      </c>
      <c r="CA32" s="591">
        <f t="shared" si="74"/>
        <v>0</v>
      </c>
      <c r="CB32" s="592">
        <f t="shared" si="75"/>
        <v>0</v>
      </c>
      <c r="CC32" s="591">
        <f t="shared" si="76"/>
        <v>0</v>
      </c>
      <c r="CD32" s="591">
        <f t="shared" si="76"/>
        <v>0</v>
      </c>
      <c r="CE32" s="591">
        <f t="shared" si="77"/>
        <v>0</v>
      </c>
      <c r="CF32" s="631">
        <f t="shared" si="25"/>
        <v>0</v>
      </c>
      <c r="CG32" s="631">
        <f t="shared" si="26"/>
        <v>0</v>
      </c>
      <c r="CH32" s="591">
        <f t="shared" si="78"/>
        <v>0</v>
      </c>
      <c r="CI32" s="461" t="s">
        <v>31</v>
      </c>
      <c r="CW32" s="457"/>
      <c r="CX32" s="742" t="str">
        <f t="shared" si="79"/>
        <v xml:space="preserve"> </v>
      </c>
      <c r="CY32" s="483">
        <f t="shared" si="27"/>
        <v>0</v>
      </c>
      <c r="CZ32" s="483">
        <f t="shared" si="28"/>
        <v>0</v>
      </c>
      <c r="DA32" s="534">
        <f t="shared" si="29"/>
        <v>0</v>
      </c>
      <c r="DB32" s="597" t="str">
        <f t="shared" si="30"/>
        <v xml:space="preserve"> </v>
      </c>
      <c r="DC32" s="534" t="str">
        <f t="shared" si="0"/>
        <v>-</v>
      </c>
      <c r="DD32" s="518">
        <v>0</v>
      </c>
      <c r="DE32" s="518">
        <v>0</v>
      </c>
      <c r="DF32" s="518">
        <v>0</v>
      </c>
      <c r="DG32" s="598">
        <v>0</v>
      </c>
      <c r="DH32" s="598">
        <v>0</v>
      </c>
      <c r="DI32" s="519">
        <f t="shared" si="31"/>
        <v>0</v>
      </c>
      <c r="DJ32" s="519">
        <f t="shared" si="32"/>
        <v>0</v>
      </c>
      <c r="DK32" s="529" t="s">
        <v>31</v>
      </c>
      <c r="DL32" s="472"/>
      <c r="DN32" s="459"/>
      <c r="DO32" s="486" t="str">
        <f t="shared" si="80"/>
        <v xml:space="preserve"> </v>
      </c>
      <c r="DP32" s="487">
        <f t="shared" si="33"/>
        <v>0</v>
      </c>
      <c r="DQ32" s="488">
        <f t="shared" si="34"/>
        <v>0</v>
      </c>
      <c r="DR32" s="489">
        <f t="shared" si="81"/>
        <v>0</v>
      </c>
      <c r="DS32" s="487">
        <f t="shared" si="35"/>
        <v>0</v>
      </c>
      <c r="DT32" s="488">
        <f t="shared" si="36"/>
        <v>0</v>
      </c>
      <c r="DU32" s="490">
        <f t="shared" si="82"/>
        <v>0</v>
      </c>
      <c r="DV32" s="487">
        <f t="shared" si="37"/>
        <v>0</v>
      </c>
      <c r="DW32" s="488">
        <f t="shared" si="38"/>
        <v>0</v>
      </c>
      <c r="DX32" s="490">
        <f t="shared" si="83"/>
        <v>0</v>
      </c>
      <c r="DY32" s="463">
        <f t="shared" si="39"/>
        <v>0</v>
      </c>
      <c r="DZ32" s="488">
        <f t="shared" si="40"/>
        <v>0</v>
      </c>
      <c r="EA32" s="490">
        <f t="shared" si="84"/>
        <v>0</v>
      </c>
      <c r="EB32" s="461"/>
      <c r="ED32" s="460"/>
      <c r="EE32" s="521" t="str">
        <f t="shared" si="85"/>
        <v xml:space="preserve"> </v>
      </c>
      <c r="EF32" s="491">
        <v>0</v>
      </c>
      <c r="EG32" s="492">
        <f t="shared" si="41"/>
        <v>0</v>
      </c>
      <c r="EH32" s="493">
        <f t="shared" si="42"/>
        <v>0</v>
      </c>
      <c r="EI32" s="493">
        <f t="shared" si="43"/>
        <v>0</v>
      </c>
      <c r="EJ32" s="494">
        <f t="shared" si="44"/>
        <v>0</v>
      </c>
      <c r="EK32" s="494">
        <f t="shared" si="45"/>
        <v>0</v>
      </c>
      <c r="EL32" s="495">
        <v>0</v>
      </c>
      <c r="EM32" s="627">
        <f t="shared" si="86"/>
        <v>0</v>
      </c>
      <c r="EN32" s="497">
        <f t="shared" si="46"/>
        <v>0</v>
      </c>
      <c r="EO32" s="497">
        <f t="shared" si="47"/>
        <v>0</v>
      </c>
      <c r="EP32" s="522">
        <f t="shared" si="87"/>
        <v>0</v>
      </c>
      <c r="EQ32" s="522">
        <f t="shared" si="88"/>
        <v>0</v>
      </c>
      <c r="ER32" s="498">
        <f t="shared" si="89"/>
        <v>0</v>
      </c>
      <c r="ES32" s="461"/>
      <c r="EU32" s="461"/>
      <c r="EV32" s="530" t="str">
        <f t="shared" si="48"/>
        <v xml:space="preserve"> </v>
      </c>
      <c r="EW32" s="491">
        <v>0</v>
      </c>
      <c r="EX32" s="496">
        <f t="shared" si="49"/>
        <v>0</v>
      </c>
      <c r="EY32" s="493">
        <f t="shared" si="50"/>
        <v>0</v>
      </c>
      <c r="EZ32" s="493">
        <f t="shared" si="51"/>
        <v>0</v>
      </c>
      <c r="FA32" s="494">
        <f t="shared" si="52"/>
        <v>0</v>
      </c>
      <c r="FB32" s="494">
        <f t="shared" si="53"/>
        <v>0</v>
      </c>
      <c r="FC32" s="492">
        <f t="shared" si="90"/>
        <v>0</v>
      </c>
      <c r="FD32" s="492">
        <f t="shared" si="91"/>
        <v>0</v>
      </c>
      <c r="FE32" s="492">
        <f t="shared" si="92"/>
        <v>0</v>
      </c>
      <c r="FF32" s="495">
        <v>0</v>
      </c>
      <c r="FG32" s="499">
        <f t="shared" si="54"/>
        <v>0</v>
      </c>
      <c r="FH32" s="499">
        <f t="shared" si="93"/>
        <v>0</v>
      </c>
      <c r="FI32" s="499">
        <f t="shared" si="94"/>
        <v>0</v>
      </c>
      <c r="FJ32" s="499">
        <f t="shared" si="95"/>
        <v>0</v>
      </c>
      <c r="FK32" s="496">
        <f t="shared" si="55"/>
        <v>0</v>
      </c>
      <c r="FL32" s="496">
        <f t="shared" si="56"/>
        <v>0</v>
      </c>
      <c r="FM32" s="500">
        <f t="shared" si="57"/>
        <v>0</v>
      </c>
      <c r="FN32" s="496">
        <f t="shared" si="58"/>
        <v>0</v>
      </c>
      <c r="FO32" s="496">
        <f t="shared" si="59"/>
        <v>0</v>
      </c>
      <c r="FP32" s="496">
        <f t="shared" si="60"/>
        <v>0</v>
      </c>
      <c r="FQ32" s="496">
        <f t="shared" si="61"/>
        <v>0</v>
      </c>
      <c r="FR32" s="496">
        <f t="shared" si="62"/>
        <v>0</v>
      </c>
      <c r="FS32" s="496">
        <f t="shared" si="63"/>
        <v>0</v>
      </c>
      <c r="FT32" s="461" t="s">
        <v>31</v>
      </c>
      <c r="FV32" s="457"/>
      <c r="FW32" s="709"/>
      <c r="FX32" s="709"/>
      <c r="FY32" s="710" t="s">
        <v>54</v>
      </c>
      <c r="FZ32" s="711">
        <v>0</v>
      </c>
      <c r="GA32" s="710" t="s">
        <v>54</v>
      </c>
      <c r="GB32" s="712" t="str">
        <f t="shared" si="96"/>
        <v>-</v>
      </c>
      <c r="GC32" s="499" t="str">
        <f>IF(GB32=12,PMT($K$8,GB32,-FZ32),"-")</f>
        <v>-</v>
      </c>
      <c r="GD32" s="499" t="str">
        <f>IF(GC32="-","-",GC32*3)</f>
        <v>-</v>
      </c>
      <c r="GE32" s="713">
        <v>0</v>
      </c>
      <c r="GF32" s="714" t="str">
        <f>IF(GA32="Initial",(FY32+GB32),IF(GA32="Subsequent",FY32+12+(GE32*12),"-"))</f>
        <v>-</v>
      </c>
      <c r="GG32" s="715" t="str">
        <f>IF(GF32="-","-",IF(GF32&lt;85,"Compliant","Non-Compliant"))</f>
        <v>-</v>
      </c>
      <c r="GH32" s="457"/>
      <c r="GJ32" s="457"/>
      <c r="GK32" s="530" t="s">
        <v>31</v>
      </c>
      <c r="GL32" s="716">
        <v>0</v>
      </c>
      <c r="GM32" s="716">
        <v>0</v>
      </c>
      <c r="GN32" s="717">
        <v>1.2</v>
      </c>
      <c r="GO32" s="718">
        <f t="shared" si="107"/>
        <v>0</v>
      </c>
      <c r="GP32" s="718">
        <f t="shared" si="107"/>
        <v>0</v>
      </c>
      <c r="GQ32" s="719">
        <v>0</v>
      </c>
      <c r="GR32" s="719">
        <v>0</v>
      </c>
      <c r="GS32" s="492">
        <f t="shared" si="108"/>
        <v>0</v>
      </c>
      <c r="GT32" s="492">
        <f t="shared" si="108"/>
        <v>0</v>
      </c>
      <c r="GU32" s="720">
        <v>0</v>
      </c>
      <c r="GV32" s="720">
        <v>0</v>
      </c>
      <c r="GW32" s="494">
        <f t="shared" si="109"/>
        <v>0</v>
      </c>
      <c r="GX32" s="494">
        <f t="shared" si="109"/>
        <v>0</v>
      </c>
      <c r="GY32" s="717">
        <v>1.2</v>
      </c>
      <c r="GZ32" s="494">
        <f t="shared" si="110"/>
        <v>0</v>
      </c>
      <c r="HA32" s="494">
        <f t="shared" si="110"/>
        <v>0</v>
      </c>
      <c r="HB32" s="719">
        <v>0</v>
      </c>
      <c r="HC32" s="719">
        <v>0</v>
      </c>
      <c r="HD32" s="492">
        <f t="shared" si="111"/>
        <v>0</v>
      </c>
      <c r="HE32" s="492">
        <f t="shared" si="111"/>
        <v>0</v>
      </c>
      <c r="HF32" s="457"/>
    </row>
    <row r="33" spans="1:214" ht="12" customHeight="1">
      <c r="A33" s="457"/>
      <c r="B33" s="957" t="s">
        <v>775</v>
      </c>
      <c r="C33" s="957"/>
      <c r="D33" s="957"/>
      <c r="E33" s="957"/>
      <c r="F33" s="957"/>
      <c r="G33" s="957"/>
      <c r="H33" s="957"/>
      <c r="I33" s="957"/>
      <c r="J33" s="957"/>
      <c r="K33" s="957"/>
      <c r="L33" s="957"/>
      <c r="M33" s="957"/>
      <c r="N33" s="957"/>
      <c r="O33" s="957"/>
      <c r="P33" s="957"/>
      <c r="Q33" s="957"/>
      <c r="R33" s="957"/>
      <c r="S33" s="957"/>
      <c r="T33" s="957"/>
      <c r="U33" s="457"/>
      <c r="W33" s="457"/>
      <c r="X33" s="599" t="s">
        <v>54</v>
      </c>
      <c r="Y33" s="484">
        <v>0</v>
      </c>
      <c r="Z33" s="484">
        <v>0</v>
      </c>
      <c r="AA33" s="619">
        <v>0</v>
      </c>
      <c r="AB33" s="584" t="s">
        <v>54</v>
      </c>
      <c r="AC33" s="585" t="s">
        <v>31</v>
      </c>
      <c r="AD33" s="585" t="s">
        <v>31</v>
      </c>
      <c r="AE33" s="620">
        <v>0</v>
      </c>
      <c r="AF33" s="620">
        <v>0</v>
      </c>
      <c r="AG33" s="485" t="s">
        <v>31</v>
      </c>
      <c r="AH33" s="472"/>
      <c r="AJ33" s="459"/>
      <c r="AK33" s="486" t="str">
        <f t="shared" si="66"/>
        <v xml:space="preserve"> </v>
      </c>
      <c r="AL33" s="621">
        <f t="shared" si="1"/>
        <v>0</v>
      </c>
      <c r="AM33" s="622">
        <f t="shared" si="2"/>
        <v>0</v>
      </c>
      <c r="AN33" s="623">
        <f t="shared" si="3"/>
        <v>0</v>
      </c>
      <c r="AO33" s="621">
        <f t="shared" si="4"/>
        <v>0</v>
      </c>
      <c r="AP33" s="622">
        <f t="shared" si="5"/>
        <v>0</v>
      </c>
      <c r="AQ33" s="624">
        <f t="shared" si="6"/>
        <v>0</v>
      </c>
      <c r="AR33" s="621">
        <f t="shared" si="7"/>
        <v>0</v>
      </c>
      <c r="AS33" s="622">
        <f t="shared" si="8"/>
        <v>0</v>
      </c>
      <c r="AT33" s="624">
        <f t="shared" si="9"/>
        <v>0</v>
      </c>
      <c r="AU33" s="625">
        <f t="shared" si="10"/>
        <v>0</v>
      </c>
      <c r="AV33" s="622">
        <f t="shared" si="11"/>
        <v>0</v>
      </c>
      <c r="AW33" s="624">
        <f t="shared" si="12"/>
        <v>0</v>
      </c>
      <c r="AX33" s="461"/>
      <c r="AZ33" s="460"/>
      <c r="BA33" s="586" t="str">
        <f t="shared" si="67"/>
        <v xml:space="preserve"> </v>
      </c>
      <c r="BB33" s="626">
        <v>0</v>
      </c>
      <c r="BC33" s="591">
        <f t="shared" si="13"/>
        <v>0</v>
      </c>
      <c r="BD33" s="588">
        <f t="shared" si="14"/>
        <v>0</v>
      </c>
      <c r="BE33" s="588">
        <f t="shared" si="15"/>
        <v>0</v>
      </c>
      <c r="BF33" s="589">
        <f t="shared" si="16"/>
        <v>0</v>
      </c>
      <c r="BG33" s="589">
        <f t="shared" si="17"/>
        <v>0</v>
      </c>
      <c r="BH33" s="590">
        <v>0</v>
      </c>
      <c r="BI33" s="591">
        <f t="shared" si="68"/>
        <v>0</v>
      </c>
      <c r="BJ33" s="627">
        <f t="shared" si="18"/>
        <v>0</v>
      </c>
      <c r="BK33" s="627">
        <f t="shared" si="19"/>
        <v>0</v>
      </c>
      <c r="BL33" s="627">
        <f t="shared" si="69"/>
        <v>0</v>
      </c>
      <c r="BM33" s="461" t="s">
        <v>31</v>
      </c>
      <c r="BO33" s="460"/>
      <c r="BP33" s="586" t="str">
        <f t="shared" si="70"/>
        <v xml:space="preserve"> </v>
      </c>
      <c r="BQ33" s="491">
        <v>0</v>
      </c>
      <c r="BR33" s="591">
        <f t="shared" si="20"/>
        <v>0</v>
      </c>
      <c r="BS33" s="588">
        <f t="shared" si="21"/>
        <v>0</v>
      </c>
      <c r="BT33" s="588">
        <f t="shared" si="22"/>
        <v>0</v>
      </c>
      <c r="BU33" s="589">
        <f t="shared" si="23"/>
        <v>0</v>
      </c>
      <c r="BV33" s="589">
        <f t="shared" si="24"/>
        <v>0</v>
      </c>
      <c r="BW33" s="590">
        <v>0</v>
      </c>
      <c r="BX33" s="592">
        <f t="shared" si="71"/>
        <v>0</v>
      </c>
      <c r="BY33" s="592">
        <f t="shared" si="72"/>
        <v>0</v>
      </c>
      <c r="BZ33" s="591">
        <f t="shared" si="73"/>
        <v>0</v>
      </c>
      <c r="CA33" s="591">
        <f t="shared" si="74"/>
        <v>0</v>
      </c>
      <c r="CB33" s="592">
        <f t="shared" si="75"/>
        <v>0</v>
      </c>
      <c r="CC33" s="591">
        <f t="shared" si="76"/>
        <v>0</v>
      </c>
      <c r="CD33" s="591">
        <f t="shared" si="76"/>
        <v>0</v>
      </c>
      <c r="CE33" s="591">
        <f t="shared" si="77"/>
        <v>0</v>
      </c>
      <c r="CF33" s="631">
        <f t="shared" si="25"/>
        <v>0</v>
      </c>
      <c r="CG33" s="631">
        <f t="shared" si="26"/>
        <v>0</v>
      </c>
      <c r="CH33" s="591">
        <f t="shared" si="78"/>
        <v>0</v>
      </c>
      <c r="CI33" s="461" t="s">
        <v>31</v>
      </c>
      <c r="CW33" s="457"/>
      <c r="CX33" s="742" t="str">
        <f t="shared" si="79"/>
        <v xml:space="preserve"> </v>
      </c>
      <c r="CY33" s="483">
        <f t="shared" si="27"/>
        <v>0</v>
      </c>
      <c r="CZ33" s="483">
        <f t="shared" si="28"/>
        <v>0</v>
      </c>
      <c r="DA33" s="534">
        <f t="shared" si="29"/>
        <v>0</v>
      </c>
      <c r="DB33" s="534"/>
      <c r="DC33" s="534" t="str">
        <f t="shared" si="0"/>
        <v>-</v>
      </c>
      <c r="DD33" s="518">
        <v>0</v>
      </c>
      <c r="DE33" s="518">
        <v>0</v>
      </c>
      <c r="DF33" s="518">
        <v>0</v>
      </c>
      <c r="DG33" s="598">
        <v>0</v>
      </c>
      <c r="DH33" s="598">
        <v>0</v>
      </c>
      <c r="DI33" s="519">
        <f t="shared" si="31"/>
        <v>0</v>
      </c>
      <c r="DJ33" s="519">
        <f t="shared" si="32"/>
        <v>0</v>
      </c>
      <c r="DK33" s="529" t="s">
        <v>31</v>
      </c>
      <c r="DL33" s="472"/>
      <c r="DN33" s="459"/>
      <c r="DO33" s="486" t="str">
        <f t="shared" si="80"/>
        <v xml:space="preserve"> </v>
      </c>
      <c r="DP33" s="487">
        <f t="shared" si="33"/>
        <v>0</v>
      </c>
      <c r="DQ33" s="488">
        <f t="shared" si="34"/>
        <v>0</v>
      </c>
      <c r="DR33" s="489">
        <f t="shared" si="81"/>
        <v>0</v>
      </c>
      <c r="DS33" s="487">
        <f t="shared" si="35"/>
        <v>0</v>
      </c>
      <c r="DT33" s="488">
        <f t="shared" si="36"/>
        <v>0</v>
      </c>
      <c r="DU33" s="490">
        <f t="shared" si="82"/>
        <v>0</v>
      </c>
      <c r="DV33" s="487">
        <f t="shared" si="37"/>
        <v>0</v>
      </c>
      <c r="DW33" s="488">
        <f t="shared" si="38"/>
        <v>0</v>
      </c>
      <c r="DX33" s="490">
        <f t="shared" si="83"/>
        <v>0</v>
      </c>
      <c r="DY33" s="463">
        <f t="shared" si="39"/>
        <v>0</v>
      </c>
      <c r="DZ33" s="488">
        <f t="shared" si="40"/>
        <v>0</v>
      </c>
      <c r="EA33" s="490">
        <f t="shared" si="84"/>
        <v>0</v>
      </c>
      <c r="EB33" s="461"/>
      <c r="ED33" s="460"/>
      <c r="EE33" s="521" t="str">
        <f t="shared" si="85"/>
        <v xml:space="preserve"> </v>
      </c>
      <c r="EF33" s="491">
        <v>0</v>
      </c>
      <c r="EG33" s="492">
        <f t="shared" si="41"/>
        <v>0</v>
      </c>
      <c r="EH33" s="493">
        <f t="shared" si="42"/>
        <v>0</v>
      </c>
      <c r="EI33" s="493">
        <f t="shared" si="43"/>
        <v>0</v>
      </c>
      <c r="EJ33" s="494">
        <f t="shared" si="44"/>
        <v>0</v>
      </c>
      <c r="EK33" s="494">
        <f t="shared" si="45"/>
        <v>0</v>
      </c>
      <c r="EL33" s="495">
        <v>0</v>
      </c>
      <c r="EM33" s="627">
        <f t="shared" si="86"/>
        <v>0</v>
      </c>
      <c r="EN33" s="497">
        <f t="shared" si="46"/>
        <v>0</v>
      </c>
      <c r="EO33" s="497">
        <f t="shared" si="47"/>
        <v>0</v>
      </c>
      <c r="EP33" s="522">
        <f t="shared" si="87"/>
        <v>0</v>
      </c>
      <c r="EQ33" s="522">
        <f t="shared" si="88"/>
        <v>0</v>
      </c>
      <c r="ER33" s="498">
        <f t="shared" si="89"/>
        <v>0</v>
      </c>
      <c r="ES33" s="461"/>
      <c r="EU33" s="461"/>
      <c r="EV33" s="498"/>
      <c r="EW33" s="491">
        <v>0</v>
      </c>
      <c r="EX33" s="496">
        <f t="shared" si="49"/>
        <v>0</v>
      </c>
      <c r="EY33" s="493">
        <f t="shared" si="50"/>
        <v>0</v>
      </c>
      <c r="EZ33" s="493">
        <f t="shared" si="51"/>
        <v>0</v>
      </c>
      <c r="FA33" s="494">
        <f t="shared" si="52"/>
        <v>0</v>
      </c>
      <c r="FB33" s="494">
        <f t="shared" si="53"/>
        <v>0</v>
      </c>
      <c r="FC33" s="492">
        <f t="shared" si="90"/>
        <v>0</v>
      </c>
      <c r="FD33" s="492">
        <f t="shared" si="91"/>
        <v>0</v>
      </c>
      <c r="FE33" s="492">
        <f t="shared" si="92"/>
        <v>0</v>
      </c>
      <c r="FF33" s="495">
        <v>0</v>
      </c>
      <c r="FG33" s="499">
        <f t="shared" si="54"/>
        <v>0</v>
      </c>
      <c r="FH33" s="499">
        <f t="shared" si="93"/>
        <v>0</v>
      </c>
      <c r="FI33" s="499">
        <f t="shared" si="94"/>
        <v>0</v>
      </c>
      <c r="FJ33" s="499">
        <f t="shared" si="95"/>
        <v>0</v>
      </c>
      <c r="FK33" s="496">
        <f t="shared" si="55"/>
        <v>0</v>
      </c>
      <c r="FL33" s="496">
        <f t="shared" si="56"/>
        <v>0</v>
      </c>
      <c r="FM33" s="500">
        <f t="shared" si="57"/>
        <v>0</v>
      </c>
      <c r="FN33" s="496">
        <f t="shared" si="58"/>
        <v>0</v>
      </c>
      <c r="FO33" s="496">
        <f t="shared" si="59"/>
        <v>0</v>
      </c>
      <c r="FP33" s="496">
        <f t="shared" si="60"/>
        <v>0</v>
      </c>
      <c r="FQ33" s="496">
        <f t="shared" si="61"/>
        <v>0</v>
      </c>
      <c r="FR33" s="496">
        <f t="shared" si="62"/>
        <v>0</v>
      </c>
      <c r="FS33" s="496">
        <f t="shared" si="63"/>
        <v>0</v>
      </c>
      <c r="FT33" s="461" t="s">
        <v>31</v>
      </c>
      <c r="FV33" s="457"/>
      <c r="FW33" s="709"/>
      <c r="FX33" s="709"/>
      <c r="FY33" s="710" t="s">
        <v>54</v>
      </c>
      <c r="FZ33" s="711">
        <v>0</v>
      </c>
      <c r="GA33" s="710" t="s">
        <v>54</v>
      </c>
      <c r="GB33" s="712" t="str">
        <f t="shared" si="96"/>
        <v>-</v>
      </c>
      <c r="GC33" s="499" t="str">
        <f>IF(GB33=12,PMT($K$8,GB33,-FZ33),"-")</f>
        <v>-</v>
      </c>
      <c r="GD33" s="499" t="str">
        <f>IF(GC33="-","-",GC33*3)</f>
        <v>-</v>
      </c>
      <c r="GE33" s="713">
        <v>0</v>
      </c>
      <c r="GF33" s="714" t="str">
        <f>IF(GA33="Initial",(FY33+GB33),IF(GA33="Subsequent",FY33+12+(GE33*12),"-"))</f>
        <v>-</v>
      </c>
      <c r="GG33" s="715" t="str">
        <f>IF(GF33="-","-",IF(GF33&lt;85,"Compliant","Non-Compliant"))</f>
        <v>-</v>
      </c>
      <c r="GH33" s="457"/>
      <c r="GJ33" s="457"/>
      <c r="GK33" s="530" t="s">
        <v>31</v>
      </c>
      <c r="GL33" s="716">
        <v>0</v>
      </c>
      <c r="GM33" s="716">
        <v>0</v>
      </c>
      <c r="GN33" s="717">
        <v>1.2</v>
      </c>
      <c r="GO33" s="718">
        <f t="shared" si="107"/>
        <v>0</v>
      </c>
      <c r="GP33" s="718">
        <f t="shared" si="107"/>
        <v>0</v>
      </c>
      <c r="GQ33" s="719">
        <v>0</v>
      </c>
      <c r="GR33" s="719">
        <v>0</v>
      </c>
      <c r="GS33" s="492">
        <f t="shared" si="108"/>
        <v>0</v>
      </c>
      <c r="GT33" s="492">
        <f t="shared" si="108"/>
        <v>0</v>
      </c>
      <c r="GU33" s="720">
        <v>0</v>
      </c>
      <c r="GV33" s="720">
        <v>0</v>
      </c>
      <c r="GW33" s="494">
        <f t="shared" si="109"/>
        <v>0</v>
      </c>
      <c r="GX33" s="494">
        <f t="shared" si="109"/>
        <v>0</v>
      </c>
      <c r="GY33" s="717">
        <v>1.2</v>
      </c>
      <c r="GZ33" s="494">
        <f t="shared" si="110"/>
        <v>0</v>
      </c>
      <c r="HA33" s="494">
        <f t="shared" si="110"/>
        <v>0</v>
      </c>
      <c r="HB33" s="719">
        <v>0</v>
      </c>
      <c r="HC33" s="719">
        <v>0</v>
      </c>
      <c r="HD33" s="492">
        <f t="shared" si="111"/>
        <v>0</v>
      </c>
      <c r="HE33" s="492">
        <f t="shared" si="111"/>
        <v>0</v>
      </c>
      <c r="HF33" s="457"/>
    </row>
    <row r="34" spans="1:214" ht="12" customHeight="1">
      <c r="A34" s="457"/>
      <c r="B34" s="957" t="s">
        <v>679</v>
      </c>
      <c r="C34" s="957"/>
      <c r="D34" s="957"/>
      <c r="E34" s="957"/>
      <c r="F34" s="957"/>
      <c r="G34" s="957"/>
      <c r="H34" s="957"/>
      <c r="I34" s="957"/>
      <c r="J34" s="957"/>
      <c r="K34" s="957"/>
      <c r="L34" s="957"/>
      <c r="M34" s="957"/>
      <c r="N34" s="957"/>
      <c r="O34" s="957"/>
      <c r="P34" s="957"/>
      <c r="Q34" s="957"/>
      <c r="R34" s="957"/>
      <c r="S34" s="957"/>
      <c r="T34" s="957"/>
      <c r="U34" s="457"/>
      <c r="W34" s="457"/>
      <c r="X34" s="457"/>
      <c r="Y34" s="457"/>
      <c r="Z34" s="457"/>
      <c r="AA34" s="457"/>
      <c r="AB34" s="457"/>
      <c r="AC34" s="457"/>
      <c r="AD34" s="457"/>
      <c r="AE34" s="457"/>
      <c r="AF34" s="457"/>
      <c r="AG34" s="457"/>
      <c r="AH34" s="472"/>
      <c r="AJ34" s="459"/>
      <c r="AK34" s="468" t="s">
        <v>31</v>
      </c>
      <c r="AL34" s="964" t="s">
        <v>31</v>
      </c>
      <c r="AM34" s="965"/>
      <c r="AN34" s="965"/>
      <c r="AO34" s="965"/>
      <c r="AP34" s="965"/>
      <c r="AQ34" s="965"/>
      <c r="AR34" s="965"/>
      <c r="AS34" s="965"/>
      <c r="AT34" s="965"/>
      <c r="AU34" s="965"/>
      <c r="AV34" s="965"/>
      <c r="AW34" s="965"/>
      <c r="AX34" s="461"/>
      <c r="AZ34" s="460"/>
      <c r="BA34" s="587" t="s">
        <v>680</v>
      </c>
      <c r="BB34" s="628">
        <f>SUM(BB5:BB33)</f>
        <v>0</v>
      </c>
      <c r="BC34" s="629">
        <f>SUM(BC5:BC33)</f>
        <v>4800</v>
      </c>
      <c r="BD34" s="630">
        <f>SUM(BD5:BD33)</f>
        <v>0</v>
      </c>
      <c r="BE34" s="630">
        <f>SUM(BE5:BE33)</f>
        <v>0</v>
      </c>
      <c r="BF34" s="966"/>
      <c r="BG34" s="967"/>
      <c r="BH34" s="968"/>
      <c r="BI34" s="629">
        <f>SUM(BI5:BI33)</f>
        <v>0</v>
      </c>
      <c r="BJ34" s="629">
        <f>SUM(BJ5:BJ33)</f>
        <v>0</v>
      </c>
      <c r="BK34" s="629">
        <f>SUM(BK5:BK33)</f>
        <v>0</v>
      </c>
      <c r="BL34" s="629">
        <f>SUM(BL5:BL33)</f>
        <v>0</v>
      </c>
      <c r="BM34" s="461" t="s">
        <v>31</v>
      </c>
      <c r="BO34" s="460"/>
      <c r="BP34" s="510" t="s">
        <v>680</v>
      </c>
      <c r="BQ34" s="511">
        <f>SUM(BQ5:BQ33)</f>
        <v>0</v>
      </c>
      <c r="BR34" s="632">
        <f>SUM(BR5:BR33)</f>
        <v>4800</v>
      </c>
      <c r="BS34" s="633">
        <f>SUM(BS5:BS33)</f>
        <v>0</v>
      </c>
      <c r="BT34" s="633">
        <f>SUM(BT5:BT33)</f>
        <v>0</v>
      </c>
      <c r="BU34" s="969"/>
      <c r="BV34" s="970"/>
      <c r="BW34" s="971"/>
      <c r="BX34" s="632">
        <f t="shared" ref="BX34:CH34" si="112">SUM(BX5:BX33)</f>
        <v>0</v>
      </c>
      <c r="BY34" s="632">
        <f t="shared" si="112"/>
        <v>0</v>
      </c>
      <c r="BZ34" s="632">
        <f t="shared" si="112"/>
        <v>0</v>
      </c>
      <c r="CA34" s="632">
        <f t="shared" si="112"/>
        <v>0</v>
      </c>
      <c r="CB34" s="632">
        <f t="shared" si="112"/>
        <v>0</v>
      </c>
      <c r="CC34" s="632">
        <f t="shared" si="112"/>
        <v>0</v>
      </c>
      <c r="CD34" s="632">
        <f t="shared" si="112"/>
        <v>0</v>
      </c>
      <c r="CE34" s="632">
        <f t="shared" si="112"/>
        <v>0</v>
      </c>
      <c r="CF34" s="632">
        <f t="shared" si="112"/>
        <v>0</v>
      </c>
      <c r="CG34" s="632">
        <f t="shared" si="112"/>
        <v>0</v>
      </c>
      <c r="CH34" s="632">
        <f t="shared" si="112"/>
        <v>0</v>
      </c>
      <c r="CI34" s="461" t="s">
        <v>31</v>
      </c>
      <c r="CW34" s="457"/>
      <c r="CX34" s="975" t="s">
        <v>776</v>
      </c>
      <c r="CY34" s="976"/>
      <c r="CZ34" s="977"/>
      <c r="DA34" s="528">
        <f>CR5</f>
        <v>0</v>
      </c>
      <c r="DB34" s="997" t="s">
        <v>777</v>
      </c>
      <c r="DC34" s="998"/>
      <c r="DD34" s="998"/>
      <c r="DE34" s="998"/>
      <c r="DF34" s="998"/>
      <c r="DG34" s="998"/>
      <c r="DH34" s="998"/>
      <c r="DI34" s="998"/>
      <c r="DJ34" s="998"/>
      <c r="DK34" s="998"/>
      <c r="DL34" s="472"/>
      <c r="DN34" s="459"/>
      <c r="DO34" s="600" t="s">
        <v>697</v>
      </c>
      <c r="DP34" s="601">
        <v>0</v>
      </c>
      <c r="DQ34" s="602">
        <f t="shared" si="34"/>
        <v>0</v>
      </c>
      <c r="DR34" s="603">
        <f>$I$11*((DQ34)+($CY34*$DI34)+($CZ34*$DJ34)+($CT$5))</f>
        <v>0</v>
      </c>
      <c r="DS34" s="601">
        <v>0</v>
      </c>
      <c r="DT34" s="602">
        <f t="shared" si="36"/>
        <v>0</v>
      </c>
      <c r="DU34" s="604">
        <f xml:space="preserve"> $I$12*((DT34)+($CY34*$DI34)+($CZ34*$DJ34)+($CT$5))</f>
        <v>0</v>
      </c>
      <c r="DV34" s="601">
        <v>0</v>
      </c>
      <c r="DW34" s="602">
        <f t="shared" si="38"/>
        <v>0</v>
      </c>
      <c r="DX34" s="604">
        <f>$I$13*((DW34)+($CY34*$DI34)+($CZ34*$DJ34)+($CT$5))</f>
        <v>0</v>
      </c>
      <c r="DY34" s="520">
        <f t="shared" si="39"/>
        <v>0</v>
      </c>
      <c r="DZ34" s="602">
        <f t="shared" si="40"/>
        <v>0</v>
      </c>
      <c r="EA34" s="604">
        <f xml:space="preserve"> $I$14*((DZ34)+($CY34*$DI34)+($CZ34*$DJ34)+($CT$5))</f>
        <v>0</v>
      </c>
      <c r="EB34" s="461"/>
      <c r="ED34" s="460"/>
      <c r="EE34" s="510" t="s">
        <v>680</v>
      </c>
      <c r="EF34" s="511">
        <f>SUM(EF5:EF33)</f>
        <v>0</v>
      </c>
      <c r="EG34" s="512">
        <f>SUM(EG5:EG33)</f>
        <v>4800</v>
      </c>
      <c r="EH34" s="513">
        <f>SUM(EH5:EH33)</f>
        <v>0</v>
      </c>
      <c r="EI34" s="513">
        <f>SUM(EI5:EI33)</f>
        <v>0</v>
      </c>
      <c r="EJ34" s="961"/>
      <c r="EK34" s="962"/>
      <c r="EL34" s="963"/>
      <c r="EM34" s="582"/>
      <c r="EN34" s="512">
        <f>SUM(EN5:EN33)</f>
        <v>0</v>
      </c>
      <c r="EO34" s="512">
        <f>SUM(EO5:EO33)</f>
        <v>0</v>
      </c>
      <c r="EP34" s="512">
        <f>SUM(EP5:EP33)</f>
        <v>0</v>
      </c>
      <c r="EQ34" s="512">
        <f>SUM(EQ5:EQ33)</f>
        <v>0</v>
      </c>
      <c r="ER34" s="512">
        <f>SUM(ER5:ER33)</f>
        <v>0</v>
      </c>
      <c r="ES34" s="461"/>
      <c r="EU34" s="461"/>
      <c r="EV34" s="510" t="s">
        <v>680</v>
      </c>
      <c r="EW34" s="511">
        <f>SUM(EW5:EW33)</f>
        <v>0</v>
      </c>
      <c r="EX34" s="512">
        <f>SUM(EX5:EX33)</f>
        <v>4800</v>
      </c>
      <c r="EY34" s="513">
        <f>SUM(EY5:EY33)</f>
        <v>0</v>
      </c>
      <c r="EZ34" s="513">
        <f>SUM(EZ5:EZ33)</f>
        <v>0</v>
      </c>
      <c r="FA34" s="961"/>
      <c r="FB34" s="962"/>
      <c r="FC34" s="962"/>
      <c r="FD34" s="962"/>
      <c r="FE34" s="962"/>
      <c r="FF34" s="963"/>
      <c r="FG34" s="512">
        <f t="shared" ref="FG34:FM34" si="113">SUM(FG5:FG33)</f>
        <v>0</v>
      </c>
      <c r="FH34" s="512">
        <f t="shared" si="113"/>
        <v>0</v>
      </c>
      <c r="FI34" s="512">
        <f>SUM(FI5:FI33)</f>
        <v>0</v>
      </c>
      <c r="FJ34" s="512">
        <f>SUM(FJ5:FJ33)</f>
        <v>0</v>
      </c>
      <c r="FK34" s="512">
        <f t="shared" si="113"/>
        <v>0</v>
      </c>
      <c r="FL34" s="512">
        <f t="shared" si="113"/>
        <v>0</v>
      </c>
      <c r="FM34" s="512">
        <f t="shared" si="113"/>
        <v>0</v>
      </c>
      <c r="FN34" s="512">
        <f t="shared" ref="FN34:FS34" si="114">SUM(FN5:FN33)</f>
        <v>0</v>
      </c>
      <c r="FO34" s="512">
        <f t="shared" si="114"/>
        <v>0</v>
      </c>
      <c r="FP34" s="512">
        <f t="shared" si="114"/>
        <v>0</v>
      </c>
      <c r="FQ34" s="512">
        <f t="shared" si="114"/>
        <v>0</v>
      </c>
      <c r="FR34" s="512">
        <f t="shared" si="114"/>
        <v>0</v>
      </c>
      <c r="FS34" s="512">
        <f t="shared" si="114"/>
        <v>0</v>
      </c>
      <c r="FT34" s="461" t="s">
        <v>31</v>
      </c>
      <c r="FV34" s="457"/>
      <c r="FW34" s="457"/>
      <c r="FX34" s="457"/>
      <c r="FY34" s="457"/>
      <c r="FZ34" s="457"/>
      <c r="GA34" s="457"/>
      <c r="GB34" s="457"/>
      <c r="GC34" s="457"/>
      <c r="GD34" s="457"/>
      <c r="GE34" s="457"/>
      <c r="GF34" s="457"/>
      <c r="GG34" s="457"/>
      <c r="GH34" s="457"/>
      <c r="GJ34" s="457"/>
      <c r="GK34" s="457"/>
      <c r="GL34" s="457"/>
      <c r="GM34" s="457"/>
      <c r="GN34" s="457"/>
      <c r="GO34" s="457"/>
      <c r="GP34" s="457"/>
      <c r="GQ34" s="457"/>
      <c r="GR34" s="457"/>
      <c r="GS34" s="457"/>
      <c r="GT34" s="457"/>
      <c r="GU34" s="457"/>
      <c r="GV34" s="457"/>
      <c r="GW34" s="457"/>
      <c r="GX34" s="457"/>
      <c r="GY34" s="457"/>
      <c r="GZ34" s="457"/>
      <c r="HA34" s="457"/>
      <c r="HB34" s="457"/>
      <c r="HC34" s="457"/>
      <c r="HD34" s="457"/>
      <c r="HE34" s="457"/>
      <c r="HF34" s="457"/>
    </row>
    <row r="35" spans="1:214" ht="9" customHeight="1">
      <c r="A35" s="457"/>
      <c r="B35" s="457" t="s">
        <v>31</v>
      </c>
      <c r="C35" s="457" t="s">
        <v>31</v>
      </c>
      <c r="D35" s="457" t="s">
        <v>31</v>
      </c>
      <c r="E35" s="457" t="s">
        <v>31</v>
      </c>
      <c r="F35" s="457" t="s">
        <v>31</v>
      </c>
      <c r="G35" s="457" t="s">
        <v>31</v>
      </c>
      <c r="H35" s="457" t="s">
        <v>31</v>
      </c>
      <c r="I35" s="457" t="s">
        <v>31</v>
      </c>
      <c r="J35" s="457" t="s">
        <v>31</v>
      </c>
      <c r="K35" s="457" t="s">
        <v>31</v>
      </c>
      <c r="L35" s="457" t="s">
        <v>31</v>
      </c>
      <c r="M35" s="457" t="s">
        <v>31</v>
      </c>
      <c r="N35" s="457"/>
      <c r="O35" s="457"/>
      <c r="P35" s="457"/>
      <c r="Q35" s="457"/>
      <c r="R35" s="457"/>
      <c r="S35" s="457"/>
      <c r="T35" s="457"/>
      <c r="U35" s="457"/>
      <c r="AL35" s="538" t="s">
        <v>31</v>
      </c>
      <c r="AM35" s="539" t="s">
        <v>31</v>
      </c>
      <c r="AN35" s="538" t="s">
        <v>31</v>
      </c>
      <c r="AZ35" s="460"/>
      <c r="BA35" s="460"/>
      <c r="BB35" s="460"/>
      <c r="BC35" s="460"/>
      <c r="BD35" s="460"/>
      <c r="BE35" s="460"/>
      <c r="BF35" s="460"/>
      <c r="BG35" s="460"/>
      <c r="BH35" s="460"/>
      <c r="BI35" s="460"/>
      <c r="BJ35" s="460"/>
      <c r="BK35" s="460"/>
      <c r="BL35" s="460"/>
      <c r="BM35" s="460"/>
      <c r="BO35" s="460"/>
      <c r="BP35" s="460"/>
      <c r="BQ35" s="460"/>
      <c r="BR35" s="460"/>
      <c r="BS35" s="460"/>
      <c r="BT35" s="460"/>
      <c r="BU35" s="460"/>
      <c r="BV35" s="460"/>
      <c r="BW35" s="460"/>
      <c r="BX35" s="460"/>
      <c r="BY35" s="460"/>
      <c r="BZ35" s="460"/>
      <c r="CA35" s="460"/>
      <c r="CB35" s="460"/>
      <c r="CC35" s="460"/>
      <c r="CD35" s="460"/>
      <c r="CE35" s="460"/>
      <c r="CF35" s="460"/>
      <c r="CG35" s="460"/>
      <c r="CH35" s="460"/>
      <c r="CI35" s="460"/>
      <c r="CW35" s="457"/>
      <c r="CX35" s="457"/>
      <c r="CY35" s="457"/>
      <c r="CZ35" s="457"/>
      <c r="DA35" s="457"/>
      <c r="DB35" s="457"/>
      <c r="DC35" s="457"/>
      <c r="DD35" s="457"/>
      <c r="DE35" s="457"/>
      <c r="DF35" s="457"/>
      <c r="DG35" s="457"/>
      <c r="DH35" s="457"/>
      <c r="DI35" s="457"/>
      <c r="DJ35" s="457"/>
      <c r="DK35" s="457"/>
      <c r="DL35" s="457"/>
      <c r="DN35" s="459"/>
      <c r="DO35" s="468" t="s">
        <v>31</v>
      </c>
      <c r="DP35" s="964" t="s">
        <v>31</v>
      </c>
      <c r="DQ35" s="965"/>
      <c r="DR35" s="965"/>
      <c r="DS35" s="965"/>
      <c r="DT35" s="965"/>
      <c r="DU35" s="965"/>
      <c r="DV35" s="965"/>
      <c r="DW35" s="965"/>
      <c r="DX35" s="965"/>
      <c r="DY35" s="965"/>
      <c r="DZ35" s="965"/>
      <c r="EA35" s="965"/>
      <c r="EB35" s="461"/>
      <c r="ED35" s="460"/>
      <c r="EE35" s="460"/>
      <c r="EF35" s="460"/>
      <c r="EG35" s="460"/>
      <c r="EH35" s="460"/>
      <c r="EI35" s="460"/>
      <c r="EJ35" s="460"/>
      <c r="EK35" s="460"/>
      <c r="EL35" s="460"/>
      <c r="EM35" s="637"/>
      <c r="EN35" s="978" t="s">
        <v>719</v>
      </c>
      <c r="EO35" s="979"/>
      <c r="EP35" s="979"/>
      <c r="EQ35" s="979"/>
      <c r="ER35" s="979"/>
      <c r="ES35" s="460"/>
      <c r="EU35" s="461"/>
      <c r="EV35" s="460"/>
      <c r="EW35" s="460"/>
      <c r="EX35" s="460"/>
      <c r="EY35" s="460"/>
      <c r="EZ35" s="460"/>
      <c r="FA35" s="460"/>
      <c r="FB35" s="460"/>
      <c r="FC35" s="460"/>
      <c r="FD35" s="460"/>
      <c r="FE35" s="460"/>
      <c r="FF35" s="460"/>
      <c r="FG35" s="981" t="s">
        <v>718</v>
      </c>
      <c r="FH35" s="982"/>
      <c r="FI35" s="982"/>
      <c r="FJ35" s="982"/>
      <c r="FK35" s="982"/>
      <c r="FL35" s="982"/>
      <c r="FM35" s="982"/>
      <c r="FN35" s="982"/>
      <c r="FO35" s="982"/>
      <c r="FP35" s="982"/>
      <c r="FQ35" s="982"/>
      <c r="FR35" s="982"/>
      <c r="FS35" s="982"/>
      <c r="FT35" s="460"/>
    </row>
    <row r="36" spans="1:214" ht="10.5" customHeight="1"/>
    <row r="37" spans="1:214" ht="16.5" customHeight="1"/>
    <row r="38" spans="1:214" ht="16.5" customHeight="1"/>
    <row r="39" spans="1:214" ht="64.5" customHeight="1">
      <c r="AN39" s="639" t="s">
        <v>31</v>
      </c>
      <c r="AS39" s="638" t="s">
        <v>31</v>
      </c>
    </row>
    <row r="40" spans="1:214" ht="16.5" customHeight="1"/>
    <row r="41" spans="1:214" ht="16.5" customHeight="1"/>
    <row r="42" spans="1:214" ht="16.5" customHeight="1"/>
    <row r="43" spans="1:214" ht="16.5" customHeight="1"/>
    <row r="44" spans="1:214" ht="16.5" customHeight="1"/>
    <row r="45" spans="1:214" ht="16.5" customHeight="1"/>
    <row r="46" spans="1:214" ht="16.5" customHeight="1"/>
    <row r="47" spans="1:214" ht="16.5" customHeight="1"/>
    <row r="48" spans="1:214" ht="16.5" customHeight="1"/>
    <row r="49" spans="4:4" ht="16.5" customHeight="1"/>
    <row r="50" spans="4:4" ht="16.5" customHeight="1"/>
    <row r="51" spans="4:4" ht="16.5" customHeight="1"/>
    <row r="52" spans="4:4" ht="16.5" customHeight="1"/>
    <row r="53" spans="4:4" ht="16.5" customHeight="1"/>
    <row r="54" spans="4:4" ht="16.5" customHeight="1"/>
    <row r="55" spans="4:4" ht="16.5" customHeight="1"/>
    <row r="56" spans="4:4" ht="16.5" customHeight="1"/>
    <row r="57" spans="4:4" ht="16.5" customHeight="1"/>
    <row r="58" spans="4:4" ht="16.5" customHeight="1"/>
    <row r="59" spans="4:4" ht="16.5" customHeight="1"/>
    <row r="60" spans="4:4" ht="16.5" customHeight="1"/>
    <row r="61" spans="4:4" ht="16.5" customHeight="1"/>
    <row r="62" spans="4:4" ht="16.5" customHeight="1"/>
    <row r="63" spans="4:4" ht="16.5" customHeight="1"/>
    <row r="64" spans="4:4" ht="16.5" customHeight="1">
      <c r="D64" t="s">
        <v>31</v>
      </c>
    </row>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sheetData>
  <mergeCells count="118">
    <mergeCell ref="Q6:Q8"/>
    <mergeCell ref="FW2:GG2"/>
    <mergeCell ref="GK2:HE2"/>
    <mergeCell ref="FW3:FZ3"/>
    <mergeCell ref="GA3:GG3"/>
    <mergeCell ref="GL3:GM3"/>
    <mergeCell ref="GN3:GT3"/>
    <mergeCell ref="GU3:GX3"/>
    <mergeCell ref="GY3:HE3"/>
    <mergeCell ref="CS5:CS21"/>
    <mergeCell ref="EN3:EQ3"/>
    <mergeCell ref="FC3:FE3"/>
    <mergeCell ref="Q13:Q17"/>
    <mergeCell ref="Q18:Q22"/>
    <mergeCell ref="Q9:Q12"/>
    <mergeCell ref="B2:T2"/>
    <mergeCell ref="X2:AG2"/>
    <mergeCell ref="AK2:AW2"/>
    <mergeCell ref="BS3:BT3"/>
    <mergeCell ref="AL3:AN3"/>
    <mergeCell ref="AO3:AQ3"/>
    <mergeCell ref="AR3:AT3"/>
    <mergeCell ref="AU3:AW3"/>
    <mergeCell ref="BB3:BC3"/>
    <mergeCell ref="DP35:EA35"/>
    <mergeCell ref="FN3:FR3"/>
    <mergeCell ref="EN35:ER35"/>
    <mergeCell ref="FG3:FM3"/>
    <mergeCell ref="FG35:FS35"/>
    <mergeCell ref="B21:P21"/>
    <mergeCell ref="CL2:CT2"/>
    <mergeCell ref="CL3:CL4"/>
    <mergeCell ref="CM3:CM4"/>
    <mergeCell ref="CN3:CN4"/>
    <mergeCell ref="CO3:CQ3"/>
    <mergeCell ref="CX2:DK2"/>
    <mergeCell ref="CY3:CZ3"/>
    <mergeCell ref="DD3:DF3"/>
    <mergeCell ref="DI3:DJ3"/>
    <mergeCell ref="CR5:CR21"/>
    <mergeCell ref="CT5:CT21"/>
    <mergeCell ref="DB34:DK34"/>
    <mergeCell ref="CL5:CL7"/>
    <mergeCell ref="CL8:CL11"/>
    <mergeCell ref="CL12:CL16"/>
    <mergeCell ref="CL17:CL21"/>
    <mergeCell ref="EW3:EX3"/>
    <mergeCell ref="EY3:EZ3"/>
    <mergeCell ref="EJ34:EL34"/>
    <mergeCell ref="FA34:FF34"/>
    <mergeCell ref="AL34:AW34"/>
    <mergeCell ref="BF34:BH34"/>
    <mergeCell ref="BU34:BW34"/>
    <mergeCell ref="DO2:EA2"/>
    <mergeCell ref="EE2:ER2"/>
    <mergeCell ref="EV2:FS2"/>
    <mergeCell ref="DS3:DU3"/>
    <mergeCell ref="DV3:DX3"/>
    <mergeCell ref="FA3:FB3"/>
    <mergeCell ref="DY3:EA3"/>
    <mergeCell ref="EF3:EG3"/>
    <mergeCell ref="EH3:EI3"/>
    <mergeCell ref="EJ3:EK3"/>
    <mergeCell ref="DP3:DR3"/>
    <mergeCell ref="CX34:CZ34"/>
    <mergeCell ref="BU3:BV3"/>
    <mergeCell ref="BX3:CB3"/>
    <mergeCell ref="CC3:CG3"/>
    <mergeCell ref="BD3:BE3"/>
    <mergeCell ref="BF3:BG3"/>
    <mergeCell ref="BJ3:BK3"/>
    <mergeCell ref="BQ3:BR3"/>
    <mergeCell ref="B29:T29"/>
    <mergeCell ref="B30:T30"/>
    <mergeCell ref="B31:T31"/>
    <mergeCell ref="B32:T32"/>
    <mergeCell ref="B33:T33"/>
    <mergeCell ref="B34:T34"/>
    <mergeCell ref="B23:P23"/>
    <mergeCell ref="B24:T24"/>
    <mergeCell ref="B25:T25"/>
    <mergeCell ref="B26:T26"/>
    <mergeCell ref="B27:T27"/>
    <mergeCell ref="B28:T28"/>
    <mergeCell ref="B22:P22"/>
    <mergeCell ref="O5:O13"/>
    <mergeCell ref="B10:I10"/>
    <mergeCell ref="B11:H14"/>
    <mergeCell ref="P7:P8"/>
    <mergeCell ref="M5:M8"/>
    <mergeCell ref="L9:M14"/>
    <mergeCell ref="O14:P14"/>
    <mergeCell ref="B17:P18"/>
    <mergeCell ref="B20:P20"/>
    <mergeCell ref="F5:G5"/>
    <mergeCell ref="B19:P19"/>
    <mergeCell ref="B15:P15"/>
    <mergeCell ref="B16:P16"/>
    <mergeCell ref="B7:E7"/>
    <mergeCell ref="G7:J7"/>
    <mergeCell ref="B8:E8"/>
    <mergeCell ref="G8:J8"/>
    <mergeCell ref="B9:I9"/>
    <mergeCell ref="I5:J5"/>
    <mergeCell ref="B6:E6"/>
    <mergeCell ref="F6:I6"/>
    <mergeCell ref="J6:K6"/>
    <mergeCell ref="B5:E5"/>
    <mergeCell ref="L4:P4"/>
    <mergeCell ref="B4:E4"/>
    <mergeCell ref="F4:J4"/>
    <mergeCell ref="Q4:T4"/>
    <mergeCell ref="BA2:BL2"/>
    <mergeCell ref="BP2:CH2"/>
    <mergeCell ref="B3:T3"/>
    <mergeCell ref="Y3:Z3"/>
    <mergeCell ref="AE3:AF3"/>
    <mergeCell ref="AA3:AD3"/>
  </mergeCells>
  <phoneticPr fontId="52" type="noConversion"/>
  <conditionalFormatting sqref="K4 R22:S22">
    <cfRule type="cellIs" dxfId="382" priority="276" operator="equal">
      <formula>Dev_PL3</formula>
    </cfRule>
    <cfRule type="cellIs" dxfId="381" priority="277" operator="equal">
      <formula>qweqweqw</formula>
    </cfRule>
    <cfRule type="cellIs" dxfId="380" priority="275" operator="equal">
      <formula>Dev_PL4</formula>
    </cfRule>
    <cfRule type="cellIs" dxfId="379" priority="274" operator="equal">
      <formula>Dev_PL5</formula>
    </cfRule>
    <cfRule type="cellIs" dxfId="378" priority="278" operator="equal">
      <formula>Dev_PL1</formula>
    </cfRule>
  </conditionalFormatting>
  <conditionalFormatting sqref="Q6:R6">
    <cfRule type="cellIs" dxfId="377" priority="235" operator="equal">
      <formula>Dev_PL4</formula>
    </cfRule>
    <cfRule type="cellIs" dxfId="376" priority="238" operator="equal">
      <formula>Dev_PL1</formula>
    </cfRule>
    <cfRule type="cellIs" dxfId="375" priority="237" operator="equal">
      <formula>qweqweqw</formula>
    </cfRule>
    <cfRule type="cellIs" dxfId="374" priority="234" operator="equal">
      <formula>Dev_PL5</formula>
    </cfRule>
    <cfRule type="cellIs" dxfId="373" priority="236" operator="equal">
      <formula>Dev_PL3</formula>
    </cfRule>
  </conditionalFormatting>
  <conditionalFormatting sqref="Q9:R9">
    <cfRule type="cellIs" dxfId="372" priority="191" operator="equal">
      <formula>Dev_PL3</formula>
    </cfRule>
    <cfRule type="cellIs" dxfId="371" priority="190" operator="equal">
      <formula>Dev_PL4</formula>
    </cfRule>
    <cfRule type="cellIs" dxfId="370" priority="189" operator="equal">
      <formula>Dev_PL5</formula>
    </cfRule>
    <cfRule type="cellIs" dxfId="369" priority="193" operator="equal">
      <formula>Dev_PL1</formula>
    </cfRule>
    <cfRule type="cellIs" dxfId="368" priority="192" operator="equal">
      <formula>qweqweqw</formula>
    </cfRule>
  </conditionalFormatting>
  <conditionalFormatting sqref="Q13:R13">
    <cfRule type="cellIs" dxfId="367" priority="124" operator="equal">
      <formula>Dev_PL5</formula>
    </cfRule>
    <cfRule type="cellIs" dxfId="366" priority="125" operator="equal">
      <formula>Dev_PL4</formula>
    </cfRule>
    <cfRule type="cellIs" dxfId="365" priority="126" operator="equal">
      <formula>Dev_PL3</formula>
    </cfRule>
    <cfRule type="cellIs" dxfId="364" priority="127" operator="equal">
      <formula>qweqweqw</formula>
    </cfRule>
    <cfRule type="cellIs" dxfId="363" priority="128" operator="equal">
      <formula>Dev_PL1</formula>
    </cfRule>
  </conditionalFormatting>
  <conditionalFormatting sqref="Q18:R18">
    <cfRule type="cellIs" dxfId="362" priority="87" operator="equal">
      <formula>qweqweqw</formula>
    </cfRule>
    <cfRule type="cellIs" dxfId="361" priority="88" operator="equal">
      <formula>Dev_PL1</formula>
    </cfRule>
    <cfRule type="cellIs" dxfId="360" priority="85" operator="equal">
      <formula>Dev_PL4</formula>
    </cfRule>
    <cfRule type="cellIs" dxfId="359" priority="84" operator="equal">
      <formula>Dev_PL5</formula>
    </cfRule>
    <cfRule type="cellIs" dxfId="358" priority="86" operator="equal">
      <formula>Dev_PL3</formula>
    </cfRule>
  </conditionalFormatting>
  <conditionalFormatting sqref="R7:R8">
    <cfRule type="cellIs" dxfId="357" priority="225" operator="equal">
      <formula>Dev_PL4</formula>
    </cfRule>
    <cfRule type="cellIs" dxfId="356" priority="226" operator="equal">
      <formula>Dev_PL3</formula>
    </cfRule>
    <cfRule type="cellIs" dxfId="355" priority="227" operator="equal">
      <formula>qweqweqw</formula>
    </cfRule>
    <cfRule type="cellIs" dxfId="354" priority="228" operator="equal">
      <formula>Dev_PL1</formula>
    </cfRule>
    <cfRule type="cellIs" dxfId="353" priority="224" operator="equal">
      <formula>Dev_PL5</formula>
    </cfRule>
  </conditionalFormatting>
  <conditionalFormatting sqref="R10:R12">
    <cfRule type="cellIs" dxfId="352" priority="179" operator="equal">
      <formula>Dev_PL5</formula>
    </cfRule>
    <cfRule type="cellIs" dxfId="351" priority="183" operator="equal">
      <formula>Dev_PL1</formula>
    </cfRule>
    <cfRule type="cellIs" dxfId="350" priority="182" operator="equal">
      <formula>qweqweqw</formula>
    </cfRule>
    <cfRule type="cellIs" dxfId="349" priority="181" operator="equal">
      <formula>Dev_PL3</formula>
    </cfRule>
    <cfRule type="cellIs" dxfId="348" priority="180" operator="equal">
      <formula>Dev_PL4</formula>
    </cfRule>
  </conditionalFormatting>
  <conditionalFormatting sqref="R14:R17">
    <cfRule type="cellIs" dxfId="347" priority="133" operator="equal">
      <formula>Dev_PL1</formula>
    </cfRule>
    <cfRule type="cellIs" dxfId="346" priority="131" operator="equal">
      <formula>Dev_PL3</formula>
    </cfRule>
    <cfRule type="cellIs" dxfId="345" priority="130" operator="equal">
      <formula>Dev_PL4</formula>
    </cfRule>
    <cfRule type="cellIs" dxfId="344" priority="129" operator="equal">
      <formula>Dev_PL5</formula>
    </cfRule>
    <cfRule type="cellIs" dxfId="343" priority="132" operator="equal">
      <formula>qweqweqw</formula>
    </cfRule>
  </conditionalFormatting>
  <conditionalFormatting sqref="R19:R21">
    <cfRule type="cellIs" dxfId="342" priority="92" operator="equal">
      <formula>qweqweqw</formula>
    </cfRule>
    <cfRule type="cellIs" dxfId="341" priority="93" operator="equal">
      <formula>Dev_PL1</formula>
    </cfRule>
    <cfRule type="cellIs" dxfId="340" priority="91" operator="equal">
      <formula>Dev_PL3</formula>
    </cfRule>
    <cfRule type="cellIs" dxfId="339" priority="89" operator="equal">
      <formula>Dev_PL5</formula>
    </cfRule>
    <cfRule type="cellIs" dxfId="338" priority="90" operator="equal">
      <formula>Dev_PL4</formula>
    </cfRule>
  </conditionalFormatting>
  <conditionalFormatting sqref="S6:S21">
    <cfRule type="cellIs" dxfId="337" priority="106" operator="equal">
      <formula>Dev_PL3</formula>
    </cfRule>
    <cfRule type="cellIs" dxfId="336" priority="107" operator="equal">
      <formula>qweqweqw</formula>
    </cfRule>
    <cfRule type="cellIs" dxfId="335" priority="108" operator="equal">
      <formula>Dev_PL1</formula>
    </cfRule>
    <cfRule type="cellIs" dxfId="334" priority="104" operator="equal">
      <formula>Dev_PL5</formula>
    </cfRule>
    <cfRule type="cellIs" dxfId="333" priority="105" operator="equal">
      <formula>Dev_PL4</formula>
    </cfRule>
  </conditionalFormatting>
  <conditionalFormatting sqref="T6:T22">
    <cfRule type="cellIs" dxfId="332" priority="176" operator="equal">
      <formula>Dev_PL3</formula>
    </cfRule>
    <cfRule type="cellIs" dxfId="331" priority="177" operator="equal">
      <formula>qweqweqw</formula>
    </cfRule>
    <cfRule type="cellIs" dxfId="330" priority="178" operator="equal">
      <formula>Dev_PL1</formula>
    </cfRule>
    <cfRule type="cellIs" dxfId="329" priority="174" operator="equal">
      <formula>Dev_PL5</formula>
    </cfRule>
    <cfRule type="cellIs" dxfId="328" priority="175" operator="equal">
      <formula>Dev_PL4</formula>
    </cfRule>
  </conditionalFormatting>
  <conditionalFormatting sqref="X5:Z33">
    <cfRule type="cellIs" dxfId="327" priority="79" operator="equal">
      <formula>Dev_PL5</formula>
    </cfRule>
    <cfRule type="cellIs" dxfId="326" priority="82" operator="equal">
      <formula>qweqweqw</formula>
    </cfRule>
    <cfRule type="cellIs" dxfId="325" priority="81" operator="equal">
      <formula>Dev_PL3</formula>
    </cfRule>
    <cfRule type="cellIs" dxfId="324" priority="80" operator="equal">
      <formula>Dev_PL4</formula>
    </cfRule>
    <cfRule type="cellIs" dxfId="323" priority="83" operator="equal">
      <formula>Dev_PL1</formula>
    </cfRule>
  </conditionalFormatting>
  <conditionalFormatting sqref="AA5">
    <cfRule type="cellIs" dxfId="322" priority="2" operator="equal">
      <formula>Dev_PL4</formula>
    </cfRule>
    <cfRule type="cellIs" dxfId="321" priority="3" operator="equal">
      <formula>Dev_PL3</formula>
    </cfRule>
    <cfRule type="cellIs" dxfId="320" priority="1" operator="equal">
      <formula>Dev_PL5</formula>
    </cfRule>
    <cfRule type="cellIs" dxfId="319" priority="5" operator="equal">
      <formula>Dev_PL1</formula>
    </cfRule>
    <cfRule type="cellIs" dxfId="318" priority="4" operator="equal">
      <formula>qweqweqw</formula>
    </cfRule>
  </conditionalFormatting>
  <conditionalFormatting sqref="AK5:AW33">
    <cfRule type="cellIs" dxfId="317" priority="254" operator="equal">
      <formula>Dev_PL5</formula>
    </cfRule>
    <cfRule type="cellIs" dxfId="316" priority="255" operator="equal">
      <formula>Dev_PL4</formula>
    </cfRule>
    <cfRule type="cellIs" dxfId="315" priority="256" operator="equal">
      <formula>Dev_PL3</formula>
    </cfRule>
    <cfRule type="cellIs" dxfId="314" priority="258" operator="equal">
      <formula>Dev_PL1</formula>
    </cfRule>
    <cfRule type="cellIs" dxfId="313" priority="257" operator="equal">
      <formula>qweqweqw</formula>
    </cfRule>
  </conditionalFormatting>
  <conditionalFormatting sqref="CM5:CN21">
    <cfRule type="cellIs" dxfId="312" priority="68" operator="equal">
      <formula>Dev_PL1</formula>
    </cfRule>
    <cfRule type="cellIs" dxfId="311" priority="67" operator="equal">
      <formula>qweqweqw</formula>
    </cfRule>
    <cfRule type="cellIs" dxfId="310" priority="66" operator="equal">
      <formula>Dev_PL3</formula>
    </cfRule>
    <cfRule type="cellIs" dxfId="309" priority="64" operator="equal">
      <formula>Dev_PL5</formula>
    </cfRule>
    <cfRule type="cellIs" dxfId="308" priority="65" operator="equal">
      <formula>Dev_PL4</formula>
    </cfRule>
  </conditionalFormatting>
  <conditionalFormatting sqref="CO5:CP15 CQ7 CQ9:CQ12 CQ15 CO16:CQ16 CO17:CP20 CQ20 CO21:CQ21">
    <cfRule type="cellIs" dxfId="307" priority="73" operator="equal">
      <formula>Dev_PL1</formula>
    </cfRule>
    <cfRule type="cellIs" dxfId="306" priority="72" operator="equal">
      <formula>qweqweqw</formula>
    </cfRule>
    <cfRule type="cellIs" dxfId="305" priority="71" operator="equal">
      <formula>Dev_PL3</formula>
    </cfRule>
    <cfRule type="cellIs" dxfId="304" priority="70" operator="equal">
      <formula>Dev_PL4</formula>
    </cfRule>
    <cfRule type="cellIs" dxfId="303" priority="69" operator="equal">
      <formula>Dev_PL5</formula>
    </cfRule>
  </conditionalFormatting>
  <conditionalFormatting sqref="CR5:CT5">
    <cfRule type="cellIs" dxfId="302" priority="15" operator="equal">
      <formula>Dev_PL1</formula>
    </cfRule>
    <cfRule type="cellIs" dxfId="301" priority="14" operator="equal">
      <formula>qweqweqw</formula>
    </cfRule>
    <cfRule type="cellIs" dxfId="300" priority="13" operator="equal">
      <formula>Dev_PL3</formula>
    </cfRule>
    <cfRule type="cellIs" dxfId="299" priority="12" operator="equal">
      <formula>Dev_PL4</formula>
    </cfRule>
    <cfRule type="cellIs" dxfId="298" priority="11" operator="equal">
      <formula>Dev_PL5</formula>
    </cfRule>
  </conditionalFormatting>
  <conditionalFormatting sqref="CX5:DC33">
    <cfRule type="cellIs" dxfId="297" priority="58" operator="equal">
      <formula>Dev_PL1</formula>
    </cfRule>
    <cfRule type="cellIs" dxfId="296" priority="56" operator="equal">
      <formula>Dev_PL3</formula>
    </cfRule>
    <cfRule type="cellIs" dxfId="295" priority="55" operator="equal">
      <formula>Dev_PL4</formula>
    </cfRule>
    <cfRule type="cellIs" dxfId="294" priority="54" operator="equal">
      <formula>Dev_PL5</formula>
    </cfRule>
    <cfRule type="cellIs" dxfId="293" priority="57" operator="equal">
      <formula>qweqweqw</formula>
    </cfRule>
  </conditionalFormatting>
  <conditionalFormatting sqref="DO5:EA34">
    <cfRule type="cellIs" dxfId="292" priority="27" operator="equal">
      <formula>qweqweqw</formula>
    </cfRule>
    <cfRule type="cellIs" dxfId="291" priority="26" operator="equal">
      <formula>Dev_PL3</formula>
    </cfRule>
    <cfRule type="cellIs" dxfId="290" priority="25" operator="equal">
      <formula>Dev_PL4</formula>
    </cfRule>
    <cfRule type="cellIs" dxfId="289" priority="24" operator="equal">
      <formula>Dev_PL5</formula>
    </cfRule>
    <cfRule type="cellIs" dxfId="288" priority="28" operator="equal">
      <formula>Dev_PL1</formula>
    </cfRule>
  </conditionalFormatting>
  <conditionalFormatting sqref="GG5:GG33">
    <cfRule type="containsText" dxfId="287" priority="18" operator="containsText" text="Compliat">
      <formula>NOT(ISERROR(SEARCH("Compliat",GG5)))</formula>
    </cfRule>
    <cfRule type="beginsWith" dxfId="286" priority="17" operator="beginsWith" text="Compliant">
      <formula>LEFT(GG5,LEN("Compliant"))="Compliant"</formula>
    </cfRule>
    <cfRule type="beginsWith" dxfId="285" priority="16" operator="beginsWith" text="Non-Compliant">
      <formula>LEFT(GG5,LEN("Non-Compliant"))="Non-Compliant"</formula>
    </cfRule>
  </conditionalFormatting>
  <dataValidations count="5">
    <dataValidation type="list" allowBlank="1" showInputMessage="1" showErrorMessage="1" sqref="X5:X33" xr:uid="{00000000-0002-0000-0400-000001000000}">
      <formula1>$R$6:$R$22</formula1>
    </dataValidation>
    <dataValidation type="list" allowBlank="1" showInputMessage="1" showErrorMessage="1" sqref="BW5:BW33 FF5:FF33 FY5:FY33" xr:uid="{00000000-0002-0000-0400-000000000000}">
      <formula1>$N$6:$N$10</formula1>
    </dataValidation>
    <dataValidation type="list" allowBlank="1" showInputMessage="1" showErrorMessage="1" sqref="GA5:GA33" xr:uid="{902193F6-93EE-4FF1-AE91-6136D20A3C1F}">
      <formula1>$N$12:$N$14</formula1>
    </dataValidation>
    <dataValidation type="list" allowBlank="1" showInputMessage="1" showErrorMessage="1" sqref="AB5:AB33" xr:uid="{B59232CB-46DC-4FF9-8D08-63B2C856C3F1}">
      <formula1>$L$6:$L$8</formula1>
    </dataValidation>
    <dataValidation type="list" allowBlank="1" showInputMessage="1" showErrorMessage="1" sqref="GE5:GE33" xr:uid="{96BD7A89-A33F-43D9-8A12-E98061303644}">
      <formula1>$P$9:$P$13</formula1>
    </dataValidation>
  </dataValidations>
  <pageMargins left="0.75000000000000011" right="0.75000000000000011" top="1" bottom="1" header="0.5" footer="0.5"/>
  <pageSetup paperSize="3" orientation="landscape" horizontalDpi="4294967292" verticalDpi="4294967292" r:id="rId1"/>
  <headerFooter>
    <oddHeader>&amp;C&amp;"Calibri,Regular"&amp;K000000NMSO - DISO Purchase and Lease Price Calculator Tool 
&amp;A&amp;R&amp;"Calibri"&amp;12&amp;K000000 Unclassified | Non classifié&amp;1#_x000D_&amp;"Calibri"&amp;11&amp;K000000&amp;"Calibri,Regular"&amp;K000000&amp;F</oddHeader>
    <oddFooter>&amp;L&amp;"Calibri,Regular"&amp;K000000&amp;F&amp;C&amp;"Calibri,Regular"&amp;K000000&amp;P of &amp;N
&amp;R&amp;"Calibri,Regular"&amp;K000000&amp;A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1"/>
  <sheetViews>
    <sheetView view="pageLayout" topLeftCell="B1" zoomScaleNormal="100" workbookViewId="0">
      <selection activeCell="P17" sqref="P17"/>
    </sheetView>
  </sheetViews>
  <sheetFormatPr defaultColWidth="11.28515625" defaultRowHeight="15"/>
  <cols>
    <col min="1" max="1" width="2" customWidth="1"/>
    <col min="2" max="2" width="7.28515625" customWidth="1"/>
    <col min="3" max="3" width="10.28515625" customWidth="1"/>
    <col min="4" max="4" width="8.28515625" customWidth="1"/>
    <col min="5" max="5" width="10.28515625" customWidth="1"/>
    <col min="6" max="6" width="1" customWidth="1"/>
    <col min="7" max="7" width="9" customWidth="1"/>
    <col min="8" max="8" width="11.140625" customWidth="1"/>
    <col min="9" max="9" width="0.85546875" customWidth="1"/>
    <col min="10" max="10" width="9" customWidth="1"/>
    <col min="11" max="11" width="10.85546875" customWidth="1"/>
    <col min="12" max="12" width="2.28515625" customWidth="1"/>
  </cols>
  <sheetData>
    <row r="1" spans="1:12" ht="21">
      <c r="A1" s="229"/>
      <c r="B1" s="1023" t="s">
        <v>198</v>
      </c>
      <c r="C1" s="1024"/>
      <c r="D1" s="1024"/>
      <c r="E1" s="1024"/>
      <c r="F1" s="1024"/>
      <c r="G1" s="1024"/>
      <c r="H1" s="1024"/>
      <c r="I1" s="1024"/>
      <c r="J1" s="1024"/>
      <c r="K1" s="1025"/>
      <c r="L1" s="229"/>
    </row>
    <row r="2" spans="1:12" ht="46.5" customHeight="1">
      <c r="A2" s="229"/>
      <c r="B2" s="1030" t="s">
        <v>60</v>
      </c>
      <c r="C2" s="1030" t="s">
        <v>154</v>
      </c>
      <c r="D2" s="1032" t="s">
        <v>197</v>
      </c>
      <c r="E2" s="1033"/>
      <c r="F2" s="229"/>
      <c r="G2" s="1032" t="s">
        <v>200</v>
      </c>
      <c r="H2" s="1033"/>
      <c r="I2" s="229"/>
      <c r="J2" s="1032" t="s">
        <v>199</v>
      </c>
      <c r="K2" s="1033"/>
      <c r="L2" s="229"/>
    </row>
    <row r="3" spans="1:12" ht="122.25" customHeight="1">
      <c r="A3" s="229"/>
      <c r="B3" s="1031"/>
      <c r="C3" s="1031"/>
      <c r="D3" s="241" t="s">
        <v>155</v>
      </c>
      <c r="E3" s="241" t="s">
        <v>156</v>
      </c>
      <c r="F3" s="229"/>
      <c r="G3" s="241" t="s">
        <v>155</v>
      </c>
      <c r="H3" s="241" t="s">
        <v>156</v>
      </c>
      <c r="I3" s="243"/>
      <c r="J3" s="241" t="s">
        <v>155</v>
      </c>
      <c r="K3" s="241" t="s">
        <v>156</v>
      </c>
      <c r="L3" s="229"/>
    </row>
    <row r="4" spans="1:12" ht="21">
      <c r="A4" s="229"/>
      <c r="B4" s="1026" t="s">
        <v>157</v>
      </c>
      <c r="C4" s="227" t="s">
        <v>158</v>
      </c>
      <c r="D4" s="228" t="s">
        <v>158</v>
      </c>
      <c r="E4" s="228" t="s">
        <v>158</v>
      </c>
      <c r="F4" s="229"/>
      <c r="G4" s="228" t="s">
        <v>158</v>
      </c>
      <c r="H4" s="228" t="s">
        <v>158</v>
      </c>
      <c r="I4" s="229"/>
      <c r="J4" s="228" t="s">
        <v>158</v>
      </c>
      <c r="K4" s="228" t="s">
        <v>158</v>
      </c>
      <c r="L4" s="229"/>
    </row>
    <row r="5" spans="1:12" ht="21">
      <c r="A5" s="229"/>
      <c r="B5" s="1026"/>
      <c r="C5" s="227" t="s">
        <v>158</v>
      </c>
      <c r="D5" s="228" t="s">
        <v>158</v>
      </c>
      <c r="E5" s="228" t="s">
        <v>158</v>
      </c>
      <c r="F5" s="229"/>
      <c r="G5" s="228" t="s">
        <v>158</v>
      </c>
      <c r="H5" s="228" t="s">
        <v>158</v>
      </c>
      <c r="I5" s="229"/>
      <c r="J5" s="228" t="s">
        <v>158</v>
      </c>
      <c r="K5" s="228" t="s">
        <v>158</v>
      </c>
      <c r="L5" s="229"/>
    </row>
    <row r="6" spans="1:12" ht="21">
      <c r="A6" s="229"/>
      <c r="B6" s="1026"/>
      <c r="C6" s="227" t="s">
        <v>158</v>
      </c>
      <c r="D6" s="228" t="s">
        <v>158</v>
      </c>
      <c r="E6" s="228" t="s">
        <v>158</v>
      </c>
      <c r="F6" s="229"/>
      <c r="G6" s="228" t="s">
        <v>158</v>
      </c>
      <c r="H6" s="228" t="s">
        <v>158</v>
      </c>
      <c r="I6" s="229"/>
      <c r="J6" s="228" t="s">
        <v>158</v>
      </c>
      <c r="K6" s="228" t="s">
        <v>158</v>
      </c>
      <c r="L6" s="229"/>
    </row>
    <row r="7" spans="1:12" ht="21">
      <c r="A7" s="229"/>
      <c r="B7" s="1027" t="s">
        <v>159</v>
      </c>
      <c r="C7" s="238" t="s">
        <v>234</v>
      </c>
      <c r="D7" s="343">
        <v>350</v>
      </c>
      <c r="E7" s="343">
        <v>42.5</v>
      </c>
      <c r="F7" s="229"/>
      <c r="G7" s="343">
        <v>825</v>
      </c>
      <c r="H7" s="343">
        <v>175</v>
      </c>
      <c r="I7" s="242"/>
      <c r="J7" s="343">
        <v>480</v>
      </c>
      <c r="K7" s="343">
        <v>5.66</v>
      </c>
      <c r="L7" s="229"/>
    </row>
    <row r="8" spans="1:12" ht="21">
      <c r="A8" s="229"/>
      <c r="B8" s="1027"/>
      <c r="C8" s="238" t="s">
        <v>239</v>
      </c>
      <c r="D8" s="343">
        <v>350</v>
      </c>
      <c r="E8" s="343">
        <v>42.5</v>
      </c>
      <c r="F8" s="229"/>
      <c r="G8" s="343">
        <v>825</v>
      </c>
      <c r="H8" s="343">
        <v>225</v>
      </c>
      <c r="I8" s="242"/>
      <c r="J8" s="343">
        <v>480</v>
      </c>
      <c r="K8" s="343">
        <v>15.58</v>
      </c>
      <c r="L8" s="229"/>
    </row>
    <row r="9" spans="1:12" ht="21">
      <c r="A9" s="229"/>
      <c r="B9" s="1027"/>
      <c r="C9" s="238" t="s">
        <v>243</v>
      </c>
      <c r="D9" s="343">
        <v>350</v>
      </c>
      <c r="E9" s="343">
        <v>42.5</v>
      </c>
      <c r="F9" s="229"/>
      <c r="G9" s="343">
        <v>825</v>
      </c>
      <c r="H9" s="343">
        <v>225</v>
      </c>
      <c r="I9" s="242"/>
      <c r="J9" s="343">
        <v>480</v>
      </c>
      <c r="K9" s="343">
        <v>9.68</v>
      </c>
      <c r="L9" s="229"/>
    </row>
    <row r="10" spans="1:12" ht="21">
      <c r="A10" s="229"/>
      <c r="B10" s="1027"/>
      <c r="C10" s="238" t="s">
        <v>247</v>
      </c>
      <c r="D10" s="343">
        <v>350</v>
      </c>
      <c r="E10" s="343">
        <v>42.5</v>
      </c>
      <c r="F10" s="229"/>
      <c r="G10" s="343">
        <v>825</v>
      </c>
      <c r="H10" s="343">
        <v>225</v>
      </c>
      <c r="I10" s="242"/>
      <c r="J10" s="343">
        <v>480</v>
      </c>
      <c r="K10" s="343">
        <v>19.95</v>
      </c>
      <c r="L10" s="229"/>
    </row>
    <row r="11" spans="1:12" ht="21">
      <c r="A11" s="229"/>
      <c r="B11" s="1028" t="s">
        <v>160</v>
      </c>
      <c r="C11" s="239" t="s">
        <v>252</v>
      </c>
      <c r="D11" s="344">
        <v>350</v>
      </c>
      <c r="E11" s="344">
        <v>42.5</v>
      </c>
      <c r="F11" s="229"/>
      <c r="G11" s="344">
        <v>825</v>
      </c>
      <c r="H11" s="344">
        <v>225</v>
      </c>
      <c r="I11" s="242"/>
      <c r="J11" s="344">
        <v>480</v>
      </c>
      <c r="K11" s="344">
        <v>6.21</v>
      </c>
      <c r="L11" s="229"/>
    </row>
    <row r="12" spans="1:12" ht="21">
      <c r="A12" s="229"/>
      <c r="B12" s="1028"/>
      <c r="C12" s="239" t="s">
        <v>256</v>
      </c>
      <c r="D12" s="344">
        <v>350</v>
      </c>
      <c r="E12" s="344">
        <v>42.5</v>
      </c>
      <c r="F12" s="229"/>
      <c r="G12" s="344">
        <v>825</v>
      </c>
      <c r="H12" s="344">
        <v>175</v>
      </c>
      <c r="I12" s="242"/>
      <c r="J12" s="344">
        <v>480</v>
      </c>
      <c r="K12" s="344">
        <v>10.49</v>
      </c>
      <c r="L12" s="229"/>
    </row>
    <row r="13" spans="1:12" ht="21">
      <c r="A13" s="229"/>
      <c r="B13" s="1028"/>
      <c r="C13" s="239" t="s">
        <v>260</v>
      </c>
      <c r="D13" s="344">
        <v>350</v>
      </c>
      <c r="E13" s="344">
        <v>42.5</v>
      </c>
      <c r="F13" s="229"/>
      <c r="G13" s="344">
        <v>825</v>
      </c>
      <c r="H13" s="344">
        <v>225</v>
      </c>
      <c r="I13" s="242"/>
      <c r="J13" s="344">
        <v>480</v>
      </c>
      <c r="K13" s="344">
        <v>22.11</v>
      </c>
      <c r="L13" s="229"/>
    </row>
    <row r="14" spans="1:12" ht="21">
      <c r="A14" s="229"/>
      <c r="B14" s="1028"/>
      <c r="C14" s="239" t="s">
        <v>265</v>
      </c>
      <c r="D14" s="344">
        <v>350</v>
      </c>
      <c r="E14" s="344">
        <v>42.5</v>
      </c>
      <c r="F14" s="229"/>
      <c r="G14" s="344">
        <v>825</v>
      </c>
      <c r="H14" s="344">
        <v>225</v>
      </c>
      <c r="I14" s="242"/>
      <c r="J14" s="344">
        <v>480</v>
      </c>
      <c r="K14" s="344">
        <v>14.73</v>
      </c>
      <c r="L14" s="229"/>
    </row>
    <row r="15" spans="1:12" ht="21">
      <c r="A15" s="229"/>
      <c r="B15" s="1028"/>
      <c r="C15" s="239" t="s">
        <v>268</v>
      </c>
      <c r="D15" s="344">
        <v>350</v>
      </c>
      <c r="E15" s="344">
        <v>42.5</v>
      </c>
      <c r="F15" s="229"/>
      <c r="G15" s="344">
        <v>875</v>
      </c>
      <c r="H15" s="344">
        <v>275</v>
      </c>
      <c r="I15" s="242"/>
      <c r="J15" s="344">
        <v>480</v>
      </c>
      <c r="K15" s="344">
        <v>22.71</v>
      </c>
      <c r="L15" s="229"/>
    </row>
    <row r="16" spans="1:12" ht="21">
      <c r="A16" s="229"/>
      <c r="B16" s="1029" t="s">
        <v>161</v>
      </c>
      <c r="C16" s="240" t="s">
        <v>792</v>
      </c>
      <c r="D16" s="345">
        <v>350</v>
      </c>
      <c r="E16" s="345">
        <v>42.5</v>
      </c>
      <c r="F16" s="229"/>
      <c r="G16" s="345">
        <v>825</v>
      </c>
      <c r="H16" s="345">
        <v>200</v>
      </c>
      <c r="I16" s="242"/>
      <c r="J16" s="345">
        <v>480</v>
      </c>
      <c r="K16" s="345">
        <v>6.13</v>
      </c>
      <c r="L16" s="229"/>
    </row>
    <row r="17" spans="1:12" ht="21">
      <c r="A17" s="229"/>
      <c r="B17" s="1029"/>
      <c r="C17" s="240" t="s">
        <v>277</v>
      </c>
      <c r="D17" s="345">
        <v>350</v>
      </c>
      <c r="E17" s="345">
        <v>42.5</v>
      </c>
      <c r="F17" s="229"/>
      <c r="G17" s="345">
        <v>875</v>
      </c>
      <c r="H17" s="345">
        <v>240</v>
      </c>
      <c r="I17" s="242"/>
      <c r="J17" s="345">
        <v>480</v>
      </c>
      <c r="K17" s="345">
        <v>10.49</v>
      </c>
      <c r="L17" s="229"/>
    </row>
    <row r="18" spans="1:12" ht="21">
      <c r="A18" s="229"/>
      <c r="B18" s="1029"/>
      <c r="C18" s="240" t="s">
        <v>281</v>
      </c>
      <c r="D18" s="345">
        <v>350</v>
      </c>
      <c r="E18" s="345">
        <v>42.5</v>
      </c>
      <c r="F18" s="229"/>
      <c r="G18" s="345">
        <v>875</v>
      </c>
      <c r="H18" s="345">
        <v>240</v>
      </c>
      <c r="I18" s="242"/>
      <c r="J18" s="345">
        <v>480</v>
      </c>
      <c r="K18" s="345">
        <v>22.68</v>
      </c>
      <c r="L18" s="229"/>
    </row>
    <row r="19" spans="1:12" ht="21">
      <c r="A19" s="229"/>
      <c r="B19" s="1029"/>
      <c r="C19" s="240" t="s">
        <v>285</v>
      </c>
      <c r="D19" s="345">
        <v>350</v>
      </c>
      <c r="E19" s="345">
        <v>42.5</v>
      </c>
      <c r="F19" s="229"/>
      <c r="G19" s="345">
        <v>875</v>
      </c>
      <c r="H19" s="345">
        <v>375</v>
      </c>
      <c r="I19" s="242"/>
      <c r="J19" s="345">
        <v>480</v>
      </c>
      <c r="K19" s="345">
        <v>23.84</v>
      </c>
      <c r="L19" s="229"/>
    </row>
    <row r="20" spans="1:12" ht="21">
      <c r="A20" s="229"/>
      <c r="B20" s="1029"/>
      <c r="C20" s="240" t="s">
        <v>289</v>
      </c>
      <c r="D20" s="345">
        <v>350</v>
      </c>
      <c r="E20" s="345">
        <v>42.5</v>
      </c>
      <c r="F20" s="229"/>
      <c r="G20" s="345">
        <v>875</v>
      </c>
      <c r="H20" s="345">
        <v>375</v>
      </c>
      <c r="I20" s="242"/>
      <c r="J20" s="345">
        <v>480</v>
      </c>
      <c r="K20" s="345">
        <v>23.84</v>
      </c>
      <c r="L20" s="229"/>
    </row>
    <row r="21" spans="1:12" ht="10.5" customHeight="1">
      <c r="A21" s="229"/>
      <c r="B21" s="229"/>
      <c r="C21" s="229"/>
      <c r="D21" s="229"/>
      <c r="E21" s="229"/>
      <c r="F21" s="229"/>
      <c r="G21" s="229"/>
      <c r="H21" s="229"/>
      <c r="I21" s="229"/>
      <c r="J21" s="229"/>
      <c r="K21" s="229"/>
      <c r="L21" s="229"/>
    </row>
  </sheetData>
  <mergeCells count="10">
    <mergeCell ref="B1:K1"/>
    <mergeCell ref="B4:B6"/>
    <mergeCell ref="B7:B10"/>
    <mergeCell ref="B11:B15"/>
    <mergeCell ref="B16:B20"/>
    <mergeCell ref="B2:B3"/>
    <mergeCell ref="C2:C3"/>
    <mergeCell ref="D2:E2"/>
    <mergeCell ref="G2:H2"/>
    <mergeCell ref="J2:K2"/>
  </mergeCells>
  <conditionalFormatting sqref="C11:E20 G11:H20 J11:K20">
    <cfRule type="cellIs" dxfId="284" priority="1" operator="equal">
      <formula>Dev_PL5</formula>
    </cfRule>
    <cfRule type="cellIs" dxfId="283" priority="2" operator="equal">
      <formula>Dev_PL4</formula>
    </cfRule>
    <cfRule type="cellIs" dxfId="282" priority="3" operator="equal">
      <formula>Dev_PL3</formula>
    </cfRule>
    <cfRule type="cellIs" dxfId="281" priority="4" operator="equal">
      <formula>qweqweqw</formula>
    </cfRule>
    <cfRule type="cellIs" dxfId="280" priority="5" operator="equal">
      <formula>Dev_PL1</formula>
    </cfRule>
  </conditionalFormatting>
  <pageMargins left="0.7" right="0.7" top="0.75" bottom="0.75" header="0.3" footer="0.3"/>
  <pageSetup orientation="portrait" r:id="rId1"/>
  <headerFooter>
    <oddHeader>&amp;L&amp;A&amp;R&amp;"Calibri"&amp;12&amp;K000000 Unclassified | Non classifié&amp;1#_x000D_&amp;"Calibri"&amp;11&amp;K000000&amp;F</oddHeader>
    <oddFooter xml:space="preserve">&amp;L
&amp;F&amp;C&amp;P of &amp;N&amp;R&amp;A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8"/>
  <sheetViews>
    <sheetView view="pageLayout" zoomScale="90" zoomScaleNormal="100" zoomScalePageLayoutView="90" workbookViewId="0">
      <selection activeCell="E3" sqref="E3:F3"/>
    </sheetView>
  </sheetViews>
  <sheetFormatPr defaultColWidth="11.28515625" defaultRowHeight="15"/>
  <cols>
    <col min="1" max="1" width="1" customWidth="1"/>
    <col min="2" max="2" width="8" customWidth="1"/>
    <col min="3" max="3" width="6" customWidth="1"/>
    <col min="4" max="4" width="18.28515625" customWidth="1"/>
    <col min="5" max="5" width="17.28515625" customWidth="1"/>
    <col min="6" max="6" width="28.85546875" customWidth="1"/>
    <col min="10" max="10" width="0.85546875" customWidth="1"/>
  </cols>
  <sheetData>
    <row r="1" spans="1:10" ht="18.75">
      <c r="A1" s="390"/>
      <c r="B1" s="1046" t="s">
        <v>353</v>
      </c>
      <c r="C1" s="1046"/>
      <c r="D1" s="1046"/>
      <c r="E1" s="1046"/>
      <c r="F1" s="1046"/>
      <c r="G1" s="1046"/>
      <c r="H1" s="1046"/>
      <c r="I1" s="1046"/>
      <c r="J1" s="390"/>
    </row>
    <row r="2" spans="1:10" ht="38.25">
      <c r="A2" s="390"/>
      <c r="B2" s="226" t="s">
        <v>162</v>
      </c>
      <c r="C2" s="226" t="s">
        <v>141</v>
      </c>
      <c r="D2" s="226" t="s">
        <v>163</v>
      </c>
      <c r="E2" s="1032" t="s">
        <v>164</v>
      </c>
      <c r="F2" s="1033"/>
      <c r="G2" s="226" t="s">
        <v>584</v>
      </c>
      <c r="H2" s="226" t="s">
        <v>585</v>
      </c>
      <c r="I2" s="226" t="s">
        <v>586</v>
      </c>
      <c r="J2" s="390"/>
    </row>
    <row r="3" spans="1:10" ht="57" customHeight="1">
      <c r="A3" s="390"/>
      <c r="B3" s="230" t="s">
        <v>158</v>
      </c>
      <c r="C3" s="230" t="s">
        <v>158</v>
      </c>
      <c r="D3" s="230" t="s">
        <v>165</v>
      </c>
      <c r="E3" s="1038" t="s">
        <v>166</v>
      </c>
      <c r="F3" s="1039"/>
      <c r="G3" s="231" t="s">
        <v>167</v>
      </c>
      <c r="H3" s="231" t="s">
        <v>167</v>
      </c>
      <c r="I3" s="231" t="s">
        <v>167</v>
      </c>
      <c r="J3" s="390"/>
    </row>
    <row r="4" spans="1:10" ht="71.25" customHeight="1">
      <c r="A4" s="390"/>
      <c r="B4" s="230" t="s">
        <v>168</v>
      </c>
      <c r="C4" s="230" t="s">
        <v>169</v>
      </c>
      <c r="D4" s="1040" t="s">
        <v>170</v>
      </c>
      <c r="E4" s="232" t="s">
        <v>171</v>
      </c>
      <c r="F4" s="233" t="s">
        <v>354</v>
      </c>
      <c r="G4" s="402">
        <v>135</v>
      </c>
      <c r="H4" s="402">
        <v>125</v>
      </c>
      <c r="I4" s="401">
        <v>180</v>
      </c>
      <c r="J4" s="229"/>
    </row>
    <row r="5" spans="1:10" ht="32.25" customHeight="1">
      <c r="A5" s="390"/>
      <c r="B5" s="230" t="s">
        <v>172</v>
      </c>
      <c r="C5" s="230" t="s">
        <v>173</v>
      </c>
      <c r="D5" s="1041"/>
      <c r="E5" s="232" t="s">
        <v>174</v>
      </c>
      <c r="F5" s="234" t="s">
        <v>175</v>
      </c>
      <c r="G5" s="402">
        <v>95</v>
      </c>
      <c r="H5" s="402">
        <v>360</v>
      </c>
      <c r="I5" s="401">
        <v>50</v>
      </c>
      <c r="J5" s="229"/>
    </row>
    <row r="6" spans="1:10" ht="20.25" customHeight="1">
      <c r="A6" s="390"/>
      <c r="B6" s="1040" t="s">
        <v>176</v>
      </c>
      <c r="C6" s="1040" t="s">
        <v>177</v>
      </c>
      <c r="D6" s="1042" t="s">
        <v>178</v>
      </c>
      <c r="E6" s="1045" t="s">
        <v>179</v>
      </c>
      <c r="F6" s="235" t="s">
        <v>180</v>
      </c>
      <c r="G6" s="402">
        <v>130</v>
      </c>
      <c r="H6" s="402">
        <v>145</v>
      </c>
      <c r="I6" s="402">
        <v>300</v>
      </c>
      <c r="J6" s="229"/>
    </row>
    <row r="7" spans="1:10" ht="24">
      <c r="A7" s="390"/>
      <c r="B7" s="1041"/>
      <c r="C7" s="1041"/>
      <c r="D7" s="1043"/>
      <c r="E7" s="1045"/>
      <c r="F7" s="235" t="s">
        <v>181</v>
      </c>
      <c r="G7" s="402">
        <v>120</v>
      </c>
      <c r="H7" s="402">
        <v>110</v>
      </c>
      <c r="I7" s="402">
        <v>300</v>
      </c>
      <c r="J7" s="229"/>
    </row>
    <row r="8" spans="1:10" ht="21">
      <c r="A8" s="390"/>
      <c r="B8" s="1040" t="s">
        <v>182</v>
      </c>
      <c r="C8" s="1040" t="s">
        <v>183</v>
      </c>
      <c r="D8" s="1043"/>
      <c r="E8" s="1045" t="s">
        <v>184</v>
      </c>
      <c r="F8" s="235" t="s">
        <v>180</v>
      </c>
      <c r="G8" s="402">
        <v>170</v>
      </c>
      <c r="H8" s="402">
        <v>385</v>
      </c>
      <c r="I8" s="402">
        <v>300</v>
      </c>
      <c r="J8" s="229"/>
    </row>
    <row r="9" spans="1:10" ht="24">
      <c r="A9" s="390"/>
      <c r="B9" s="1041"/>
      <c r="C9" s="1041"/>
      <c r="D9" s="1043"/>
      <c r="E9" s="1045"/>
      <c r="F9" s="235" t="s">
        <v>181</v>
      </c>
      <c r="G9" s="402">
        <v>155</v>
      </c>
      <c r="H9" s="402">
        <v>355</v>
      </c>
      <c r="I9" s="402">
        <v>300</v>
      </c>
      <c r="J9" s="229"/>
    </row>
    <row r="10" spans="1:10" ht="21">
      <c r="A10" s="390"/>
      <c r="B10" s="1040" t="s">
        <v>185</v>
      </c>
      <c r="C10" s="1040" t="s">
        <v>186</v>
      </c>
      <c r="D10" s="1043"/>
      <c r="E10" s="1045" t="s">
        <v>187</v>
      </c>
      <c r="F10" s="235" t="s">
        <v>180</v>
      </c>
      <c r="G10" s="402">
        <v>170</v>
      </c>
      <c r="H10" s="402">
        <v>315</v>
      </c>
      <c r="I10" s="402">
        <v>300</v>
      </c>
      <c r="J10" s="229"/>
    </row>
    <row r="11" spans="1:10" ht="24">
      <c r="A11" s="390"/>
      <c r="B11" s="1047"/>
      <c r="C11" s="1047"/>
      <c r="D11" s="1043"/>
      <c r="E11" s="1045"/>
      <c r="F11" s="235" t="s">
        <v>181</v>
      </c>
      <c r="G11" s="402">
        <v>155</v>
      </c>
      <c r="H11" s="402">
        <v>285</v>
      </c>
      <c r="I11" s="402">
        <v>300</v>
      </c>
      <c r="J11" s="229"/>
    </row>
    <row r="12" spans="1:10" ht="40.5" customHeight="1">
      <c r="A12" s="390"/>
      <c r="B12" s="1041"/>
      <c r="C12" s="1041"/>
      <c r="D12" s="1043"/>
      <c r="E12" s="1045"/>
      <c r="F12" s="235" t="s">
        <v>188</v>
      </c>
      <c r="G12" s="237" t="s">
        <v>193</v>
      </c>
      <c r="H12" s="237" t="s">
        <v>193</v>
      </c>
      <c r="I12" s="237" t="s">
        <v>193</v>
      </c>
      <c r="J12" s="390"/>
    </row>
    <row r="13" spans="1:10" ht="40.5" customHeight="1">
      <c r="A13" s="390"/>
      <c r="B13" s="230" t="s">
        <v>189</v>
      </c>
      <c r="C13" s="230" t="s">
        <v>190</v>
      </c>
      <c r="D13" s="1044"/>
      <c r="E13" s="236" t="s">
        <v>191</v>
      </c>
      <c r="F13" s="235" t="s">
        <v>192</v>
      </c>
      <c r="G13" s="237" t="s">
        <v>193</v>
      </c>
      <c r="H13" s="237" t="s">
        <v>193</v>
      </c>
      <c r="I13" s="237" t="s">
        <v>193</v>
      </c>
      <c r="J13" s="390"/>
    </row>
    <row r="14" spans="1:10" ht="21">
      <c r="A14" s="390"/>
      <c r="B14" s="1034" t="s">
        <v>194</v>
      </c>
      <c r="C14" s="1034"/>
      <c r="D14" s="1034"/>
      <c r="E14" s="1034"/>
      <c r="F14" s="1034"/>
      <c r="G14" s="1034"/>
      <c r="H14" s="1034"/>
      <c r="I14" s="1034"/>
      <c r="J14" s="390"/>
    </row>
    <row r="15" spans="1:10" ht="35.25" customHeight="1">
      <c r="A15" s="390"/>
      <c r="B15" s="1035" t="s">
        <v>195</v>
      </c>
      <c r="C15" s="1035"/>
      <c r="D15" s="1035"/>
      <c r="E15" s="1035"/>
      <c r="F15" s="1035"/>
      <c r="G15" s="1035"/>
      <c r="H15" s="1035"/>
      <c r="I15" s="1035"/>
      <c r="J15" s="390"/>
    </row>
    <row r="16" spans="1:10" ht="5.25" customHeight="1">
      <c r="A16" s="390"/>
      <c r="B16" s="1036"/>
      <c r="C16" s="1036"/>
      <c r="D16" s="1036"/>
      <c r="E16" s="1036"/>
      <c r="F16" s="1036"/>
      <c r="G16" s="1036"/>
      <c r="H16" s="1036"/>
      <c r="I16" s="1036"/>
      <c r="J16" s="390"/>
    </row>
    <row r="17" spans="1:10" ht="30" customHeight="1">
      <c r="A17" s="390"/>
      <c r="B17" s="1037" t="s">
        <v>196</v>
      </c>
      <c r="C17" s="1037"/>
      <c r="D17" s="1037"/>
      <c r="E17" s="1037"/>
      <c r="F17" s="1037"/>
      <c r="G17" s="1037"/>
      <c r="H17" s="1037"/>
      <c r="I17" s="1037"/>
      <c r="J17" s="390"/>
    </row>
    <row r="18" spans="1:10" ht="6" customHeight="1">
      <c r="A18" s="390"/>
      <c r="B18" s="390"/>
      <c r="C18" s="390"/>
      <c r="D18" s="390"/>
      <c r="E18" s="390"/>
      <c r="F18" s="390"/>
      <c r="G18" s="390"/>
      <c r="H18" s="390"/>
      <c r="I18" s="390"/>
      <c r="J18" s="390"/>
    </row>
  </sheetData>
  <mergeCells count="18">
    <mergeCell ref="B1:I1"/>
    <mergeCell ref="C8:C9"/>
    <mergeCell ref="E8:E9"/>
    <mergeCell ref="B10:B12"/>
    <mergeCell ref="C10:C12"/>
    <mergeCell ref="E10:E12"/>
    <mergeCell ref="B14:I14"/>
    <mergeCell ref="B15:I15"/>
    <mergeCell ref="B16:I16"/>
    <mergeCell ref="B17:I17"/>
    <mergeCell ref="E2:F2"/>
    <mergeCell ref="E3:F3"/>
    <mergeCell ref="D4:D5"/>
    <mergeCell ref="B6:B7"/>
    <mergeCell ref="C6:C7"/>
    <mergeCell ref="D6:D13"/>
    <mergeCell ref="E6:E7"/>
    <mergeCell ref="B8:B9"/>
  </mergeCells>
  <pageMargins left="0.7" right="0.7" top="0.75" bottom="0.75" header="0.3" footer="0.3"/>
  <pageSetup orientation="landscape" r:id="rId1"/>
  <headerFooter>
    <oddHeader>&amp;CNMSO IMACR Catalogue 
&amp;A&amp;R&amp;"Calibri"&amp;12&amp;K000000 Unclassified | Non classifié&amp;1#_x000D_&amp;"Calibri"&amp;11&amp;K000000
&amp;F</oddHeader>
    <oddFooter>&amp;L
&amp;F&amp;C&amp;P of &amp;N&amp;R1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9"/>
  <sheetViews>
    <sheetView view="pageLayout" zoomScaleNormal="100" workbookViewId="0">
      <selection activeCell="J14" sqref="J14"/>
    </sheetView>
  </sheetViews>
  <sheetFormatPr defaultColWidth="11.28515625" defaultRowHeight="15"/>
  <cols>
    <col min="1" max="1" width="2" customWidth="1"/>
    <col min="2" max="2" width="35.7109375" customWidth="1"/>
    <col min="5" max="5" width="13.7109375" customWidth="1"/>
    <col min="6" max="6" width="14.28515625" customWidth="1"/>
    <col min="7" max="7" width="15.140625" customWidth="1"/>
    <col min="8" max="8" width="1.28515625" customWidth="1"/>
  </cols>
  <sheetData>
    <row r="1" spans="1:8" ht="15.75">
      <c r="A1" s="400"/>
      <c r="B1" s="1054" t="s">
        <v>139</v>
      </c>
      <c r="C1" s="1055"/>
      <c r="D1" s="1055"/>
      <c r="E1" s="1055"/>
      <c r="F1" s="1055"/>
      <c r="G1" s="1056"/>
      <c r="H1" s="400"/>
    </row>
    <row r="2" spans="1:8" ht="36">
      <c r="A2" s="400"/>
      <c r="B2" s="220" t="s">
        <v>140</v>
      </c>
      <c r="C2" s="1032" t="s">
        <v>141</v>
      </c>
      <c r="D2" s="1033"/>
      <c r="E2" s="221" t="s">
        <v>151</v>
      </c>
      <c r="F2" s="221" t="s">
        <v>152</v>
      </c>
      <c r="G2" s="221" t="s">
        <v>153</v>
      </c>
      <c r="H2" s="400"/>
    </row>
    <row r="3" spans="1:8">
      <c r="A3" s="400"/>
      <c r="B3" s="222" t="s">
        <v>142</v>
      </c>
      <c r="C3" s="1057" t="s">
        <v>143</v>
      </c>
      <c r="D3" s="1058"/>
      <c r="E3" s="339">
        <v>1179</v>
      </c>
      <c r="F3" s="339">
        <v>1600</v>
      </c>
      <c r="G3" s="339">
        <v>1875</v>
      </c>
      <c r="H3" s="400"/>
    </row>
    <row r="4" spans="1:8" ht="39" customHeight="1">
      <c r="A4" s="400"/>
      <c r="B4" s="223" t="s">
        <v>144</v>
      </c>
      <c r="C4" s="1059" t="s">
        <v>145</v>
      </c>
      <c r="D4" s="1060"/>
      <c r="E4" s="340">
        <v>1179</v>
      </c>
      <c r="F4" s="340">
        <v>1600</v>
      </c>
      <c r="G4" s="340">
        <v>750</v>
      </c>
      <c r="H4" s="400"/>
    </row>
    <row r="5" spans="1:8" ht="23.25" customHeight="1">
      <c r="A5" s="400"/>
      <c r="B5" s="224" t="s">
        <v>146</v>
      </c>
      <c r="C5" s="1061" t="s">
        <v>147</v>
      </c>
      <c r="D5" s="1062"/>
      <c r="E5" s="341">
        <v>1179</v>
      </c>
      <c r="F5" s="341">
        <v>1600</v>
      </c>
      <c r="G5" s="341">
        <v>1350</v>
      </c>
      <c r="H5" s="400"/>
    </row>
    <row r="6" spans="1:8">
      <c r="A6" s="400"/>
      <c r="B6" s="225" t="s">
        <v>148</v>
      </c>
      <c r="C6" s="1063" t="s">
        <v>149</v>
      </c>
      <c r="D6" s="1064"/>
      <c r="E6" s="342">
        <v>1179</v>
      </c>
      <c r="F6" s="342">
        <v>1750</v>
      </c>
      <c r="G6" s="342">
        <v>1650</v>
      </c>
      <c r="H6" s="400"/>
    </row>
    <row r="7" spans="1:8">
      <c r="A7" s="400"/>
      <c r="B7" s="1048" t="s">
        <v>150</v>
      </c>
      <c r="C7" s="1049"/>
      <c r="D7" s="1049"/>
      <c r="E7" s="1049"/>
      <c r="F7" s="1049"/>
      <c r="G7" s="1050"/>
      <c r="H7" s="400"/>
    </row>
    <row r="8" spans="1:8">
      <c r="A8" s="400"/>
      <c r="B8" s="1051"/>
      <c r="C8" s="1052"/>
      <c r="D8" s="1052"/>
      <c r="E8" s="1052"/>
      <c r="F8" s="1052"/>
      <c r="G8" s="1053"/>
      <c r="H8" s="400"/>
    </row>
    <row r="9" spans="1:8" ht="6" customHeight="1">
      <c r="A9" s="400"/>
      <c r="B9" s="400"/>
      <c r="C9" s="400"/>
      <c r="D9" s="400"/>
      <c r="E9" s="400"/>
      <c r="F9" s="400"/>
      <c r="G9" s="400"/>
      <c r="H9" s="400"/>
    </row>
  </sheetData>
  <mergeCells count="7">
    <mergeCell ref="B7:G8"/>
    <mergeCell ref="B1:G1"/>
    <mergeCell ref="C2:D2"/>
    <mergeCell ref="C3:D3"/>
    <mergeCell ref="C4:D4"/>
    <mergeCell ref="C5:D5"/>
    <mergeCell ref="C6:D6"/>
  </mergeCells>
  <pageMargins left="0.7" right="0.7" top="0.75" bottom="0.75" header="0.3" footer="0.3"/>
  <pageSetup paperSize="5" orientation="landscape" r:id="rId1"/>
  <headerFooter>
    <oddHeader>&amp;CNMSO - DISO Catalogues MCS Labour Rates 
&amp;A&amp;R&amp;"Calibri"&amp;12&amp;K000000 Unclassified | Non classifié&amp;1#_x000D_&amp;"Calibri"&amp;11&amp;K000000
&amp;F</oddHeader>
    <oddFooter>&amp;L&amp;F&amp;C&amp;P of &amp;N&amp;R&amp;A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E88"/>
  <sheetViews>
    <sheetView showWhiteSpace="0" zoomScaleNormal="100" zoomScalePageLayoutView="85" workbookViewId="0">
      <pane ySplit="1" topLeftCell="A37" activePane="bottomLeft" state="frozen"/>
      <selection activeCell="AO1" sqref="AO1"/>
      <selection pane="bottomLeft" activeCell="C41" sqref="C41"/>
    </sheetView>
  </sheetViews>
  <sheetFormatPr defaultColWidth="11.28515625" defaultRowHeight="15"/>
  <cols>
    <col min="1" max="1" width="2.28515625" style="219" customWidth="1"/>
    <col min="2" max="2" width="20.85546875" style="437" customWidth="1"/>
    <col min="3" max="3" width="20.5703125" style="219" customWidth="1"/>
    <col min="4" max="4" width="9.5703125" style="649" customWidth="1"/>
    <col min="5" max="5" width="20.5703125" style="219" customWidth="1"/>
    <col min="6" max="6" width="9.5703125" style="649" customWidth="1"/>
    <col min="7" max="7" width="20.5703125" style="219" customWidth="1"/>
    <col min="8" max="8" width="9.5703125" style="649" customWidth="1"/>
    <col min="9" max="9" width="2.140625" style="219" customWidth="1"/>
    <col min="10" max="10" width="2.28515625" style="219" customWidth="1"/>
    <col min="11" max="11" width="21.85546875" style="437" customWidth="1"/>
    <col min="12" max="12" width="20.5703125" style="219" customWidth="1"/>
    <col min="13" max="13" width="9.5703125" style="219" customWidth="1"/>
    <col min="14" max="14" width="20.5703125" style="219" customWidth="1"/>
    <col min="15" max="15" width="9.5703125" style="219" customWidth="1"/>
    <col min="16" max="16" width="20.5703125" style="219" customWidth="1"/>
    <col min="17" max="17" width="9.5703125" style="219" customWidth="1"/>
    <col min="18" max="18" width="20.5703125" style="219" customWidth="1"/>
    <col min="19" max="19" width="9.5703125" style="219" customWidth="1"/>
    <col min="20" max="21" width="2.28515625" style="219" customWidth="1"/>
    <col min="22" max="22" width="20.28515625" style="438" customWidth="1"/>
    <col min="23" max="23" width="20.5703125" style="219" customWidth="1"/>
    <col min="24" max="24" width="9.5703125" style="649" customWidth="1"/>
    <col min="25" max="25" width="20.5703125" style="219" customWidth="1"/>
    <col min="26" max="26" width="9.5703125" style="649" customWidth="1"/>
    <col min="27" max="27" width="20.5703125" style="219" customWidth="1"/>
    <col min="28" max="28" width="9.5703125" style="649" customWidth="1"/>
    <col min="29" max="29" width="20.5703125" style="219" customWidth="1"/>
    <col min="30" max="30" width="9.5703125" style="649" customWidth="1"/>
    <col min="31" max="31" width="20.5703125" style="219" customWidth="1"/>
    <col min="32" max="32" width="9.5703125" style="649" customWidth="1"/>
    <col min="33" max="34" width="2.28515625" style="219" customWidth="1"/>
    <col min="35" max="35" width="19.140625" style="438" customWidth="1"/>
    <col min="36" max="36" width="20.5703125" style="219" customWidth="1"/>
    <col min="37" max="37" width="9.5703125" style="649" customWidth="1"/>
    <col min="38" max="38" width="20.5703125" style="219" customWidth="1"/>
    <col min="39" max="39" width="9.5703125" style="649" customWidth="1"/>
    <col min="40" max="40" width="20.5703125" style="219" customWidth="1"/>
    <col min="41" max="41" width="9.5703125" style="649" customWidth="1"/>
    <col min="42" max="42" width="20.5703125" style="219" customWidth="1"/>
    <col min="43" max="43" width="9.5703125" style="649" customWidth="1"/>
    <col min="44" max="44" width="20.5703125" style="219" customWidth="1"/>
    <col min="45" max="45" width="9.5703125" style="649" customWidth="1"/>
    <col min="46" max="47" width="2.28515625" style="219" customWidth="1"/>
    <col min="48" max="48" width="25.140625" style="219" customWidth="1"/>
    <col min="49" max="49" width="20.5703125" style="219" customWidth="1"/>
    <col min="50" max="50" width="9.5703125" style="219" customWidth="1"/>
    <col min="51" max="51" width="20.5703125" style="219" customWidth="1"/>
    <col min="52" max="52" width="9.5703125" style="219" customWidth="1"/>
    <col min="53" max="53" width="20.5703125" style="219" customWidth="1"/>
    <col min="54" max="54" width="9.5703125" style="219" customWidth="1"/>
    <col min="55" max="55" width="20.5703125" style="219" customWidth="1"/>
    <col min="56" max="56" width="9.5703125" style="219" customWidth="1"/>
    <col min="57" max="57" width="2.42578125" style="219" customWidth="1"/>
    <col min="58" max="16384" width="11.28515625" style="219"/>
  </cols>
  <sheetData>
    <row r="1" spans="1:57" ht="72" customHeight="1">
      <c r="A1" s="419" t="s">
        <v>31</v>
      </c>
      <c r="B1" s="420" t="s">
        <v>817</v>
      </c>
      <c r="C1" s="796" t="s">
        <v>221</v>
      </c>
      <c r="D1" s="797"/>
      <c r="E1" s="796" t="s">
        <v>225</v>
      </c>
      <c r="F1" s="797"/>
      <c r="G1" s="796" t="s">
        <v>228</v>
      </c>
      <c r="H1" s="797"/>
      <c r="I1" s="419"/>
      <c r="J1" s="419" t="s">
        <v>31</v>
      </c>
      <c r="K1" s="420" t="s">
        <v>818</v>
      </c>
      <c r="L1" s="796" t="s">
        <v>231</v>
      </c>
      <c r="M1" s="797"/>
      <c r="N1" s="796" t="s">
        <v>236</v>
      </c>
      <c r="O1" s="797"/>
      <c r="P1" s="796" t="s">
        <v>240</v>
      </c>
      <c r="Q1" s="797"/>
      <c r="R1" s="796" t="s">
        <v>244</v>
      </c>
      <c r="S1" s="797"/>
      <c r="T1" s="421"/>
      <c r="U1" s="421"/>
      <c r="V1" s="422" t="s">
        <v>819</v>
      </c>
      <c r="W1" s="796" t="s">
        <v>249</v>
      </c>
      <c r="X1" s="797"/>
      <c r="Y1" s="796" t="s">
        <v>253</v>
      </c>
      <c r="Z1" s="797"/>
      <c r="AA1" s="796" t="s">
        <v>257</v>
      </c>
      <c r="AB1" s="797"/>
      <c r="AC1" s="796" t="s">
        <v>262</v>
      </c>
      <c r="AD1" s="797"/>
      <c r="AE1" s="796" t="s">
        <v>1</v>
      </c>
      <c r="AF1" s="797"/>
      <c r="AG1" s="421"/>
      <c r="AH1" s="423"/>
      <c r="AI1" s="422" t="s">
        <v>820</v>
      </c>
      <c r="AJ1" s="796" t="s">
        <v>270</v>
      </c>
      <c r="AK1" s="797"/>
      <c r="AL1" s="796" t="s">
        <v>274</v>
      </c>
      <c r="AM1" s="797"/>
      <c r="AN1" s="796" t="s">
        <v>278</v>
      </c>
      <c r="AO1" s="797"/>
      <c r="AP1" s="796" t="s">
        <v>282</v>
      </c>
      <c r="AQ1" s="797"/>
      <c r="AR1" s="796" t="s">
        <v>286</v>
      </c>
      <c r="AS1" s="797"/>
      <c r="AT1" s="423"/>
      <c r="AU1" s="423"/>
      <c r="AV1" s="420" t="s">
        <v>821</v>
      </c>
      <c r="AW1" s="796" t="s">
        <v>809</v>
      </c>
      <c r="AX1" s="797"/>
      <c r="AY1" s="796" t="s">
        <v>810</v>
      </c>
      <c r="AZ1" s="797"/>
      <c r="BA1" s="796" t="s">
        <v>811</v>
      </c>
      <c r="BB1" s="797"/>
      <c r="BC1" s="796" t="s">
        <v>812</v>
      </c>
      <c r="BD1" s="797"/>
      <c r="BE1" s="423"/>
    </row>
    <row r="2" spans="1:57" ht="36">
      <c r="A2" s="419" t="s">
        <v>31</v>
      </c>
      <c r="B2" s="424" t="s">
        <v>468</v>
      </c>
      <c r="C2" s="425" t="s">
        <v>389</v>
      </c>
      <c r="D2" s="232" t="s">
        <v>469</v>
      </c>
      <c r="E2" s="425" t="s">
        <v>389</v>
      </c>
      <c r="F2" s="232" t="s">
        <v>469</v>
      </c>
      <c r="G2" s="425" t="s">
        <v>389</v>
      </c>
      <c r="H2" s="232" t="s">
        <v>469</v>
      </c>
      <c r="I2" s="419"/>
      <c r="J2" s="419" t="s">
        <v>31</v>
      </c>
      <c r="K2" s="424" t="s">
        <v>468</v>
      </c>
      <c r="L2" s="425" t="s">
        <v>389</v>
      </c>
      <c r="M2" s="232" t="s">
        <v>469</v>
      </c>
      <c r="N2" s="425" t="s">
        <v>389</v>
      </c>
      <c r="O2" s="232" t="s">
        <v>469</v>
      </c>
      <c r="P2" s="425" t="s">
        <v>389</v>
      </c>
      <c r="Q2" s="232" t="s">
        <v>469</v>
      </c>
      <c r="R2" s="425" t="s">
        <v>389</v>
      </c>
      <c r="S2" s="232" t="s">
        <v>469</v>
      </c>
      <c r="T2" s="421"/>
      <c r="U2" s="421"/>
      <c r="V2" s="424" t="s">
        <v>468</v>
      </c>
      <c r="W2" s="425" t="s">
        <v>389</v>
      </c>
      <c r="X2" s="232" t="s">
        <v>469</v>
      </c>
      <c r="Y2" s="425" t="s">
        <v>389</v>
      </c>
      <c r="Z2" s="232" t="s">
        <v>469</v>
      </c>
      <c r="AA2" s="425" t="s">
        <v>389</v>
      </c>
      <c r="AB2" s="232" t="s">
        <v>469</v>
      </c>
      <c r="AC2" s="425" t="s">
        <v>389</v>
      </c>
      <c r="AD2" s="232" t="s">
        <v>469</v>
      </c>
      <c r="AE2" s="425" t="s">
        <v>389</v>
      </c>
      <c r="AF2" s="232" t="s">
        <v>469</v>
      </c>
      <c r="AG2" s="421"/>
      <c r="AH2" s="423"/>
      <c r="AI2" s="424" t="s">
        <v>468</v>
      </c>
      <c r="AJ2" s="425" t="s">
        <v>389</v>
      </c>
      <c r="AK2" s="232" t="s">
        <v>469</v>
      </c>
      <c r="AL2" s="425" t="s">
        <v>389</v>
      </c>
      <c r="AM2" s="232" t="s">
        <v>469</v>
      </c>
      <c r="AN2" s="425" t="s">
        <v>389</v>
      </c>
      <c r="AO2" s="232" t="s">
        <v>469</v>
      </c>
      <c r="AP2" s="425" t="s">
        <v>389</v>
      </c>
      <c r="AQ2" s="232" t="s">
        <v>469</v>
      </c>
      <c r="AR2" s="425" t="s">
        <v>389</v>
      </c>
      <c r="AS2" s="232" t="s">
        <v>469</v>
      </c>
      <c r="AT2" s="423"/>
      <c r="AU2" s="423"/>
      <c r="AV2" s="424" t="s">
        <v>468</v>
      </c>
      <c r="AW2" s="425" t="s">
        <v>389</v>
      </c>
      <c r="AX2" s="232" t="s">
        <v>469</v>
      </c>
      <c r="AY2" s="425" t="s">
        <v>389</v>
      </c>
      <c r="AZ2" s="232" t="s">
        <v>469</v>
      </c>
      <c r="BA2" s="425" t="s">
        <v>389</v>
      </c>
      <c r="BB2" s="232" t="s">
        <v>469</v>
      </c>
      <c r="BC2" s="425" t="s">
        <v>389</v>
      </c>
      <c r="BD2" s="232" t="s">
        <v>469</v>
      </c>
      <c r="BE2" s="423"/>
    </row>
    <row r="3" spans="1:57" ht="45">
      <c r="A3" s="419" t="s">
        <v>31</v>
      </c>
      <c r="B3" s="655" t="s">
        <v>816</v>
      </c>
      <c r="C3" s="447" t="s">
        <v>506</v>
      </c>
      <c r="D3" s="668" t="s">
        <v>54</v>
      </c>
      <c r="E3" s="447" t="s">
        <v>506</v>
      </c>
      <c r="F3" s="668" t="s">
        <v>54</v>
      </c>
      <c r="G3" s="447" t="s">
        <v>506</v>
      </c>
      <c r="H3" s="668" t="s">
        <v>54</v>
      </c>
      <c r="I3" s="419"/>
      <c r="J3" s="419" t="s">
        <v>31</v>
      </c>
      <c r="K3" s="655" t="s">
        <v>816</v>
      </c>
      <c r="L3" s="569" t="s">
        <v>506</v>
      </c>
      <c r="M3" s="671" t="s">
        <v>54</v>
      </c>
      <c r="N3" s="569" t="s">
        <v>506</v>
      </c>
      <c r="O3" s="671" t="s">
        <v>54</v>
      </c>
      <c r="P3" s="569" t="s">
        <v>506</v>
      </c>
      <c r="Q3" s="671" t="s">
        <v>54</v>
      </c>
      <c r="R3" s="569" t="s">
        <v>506</v>
      </c>
      <c r="S3" s="671" t="s">
        <v>54</v>
      </c>
      <c r="T3" s="421"/>
      <c r="U3" s="421"/>
      <c r="V3" s="655" t="s">
        <v>816</v>
      </c>
      <c r="W3" s="569" t="s">
        <v>506</v>
      </c>
      <c r="X3" s="671" t="s">
        <v>54</v>
      </c>
      <c r="Y3" s="569" t="s">
        <v>506</v>
      </c>
      <c r="Z3" s="671" t="s">
        <v>54</v>
      </c>
      <c r="AA3" s="569" t="s">
        <v>1360</v>
      </c>
      <c r="AB3" s="670">
        <v>535.17999999999995</v>
      </c>
      <c r="AC3" s="672" t="s">
        <v>506</v>
      </c>
      <c r="AD3" s="671" t="s">
        <v>54</v>
      </c>
      <c r="AE3" s="569" t="s">
        <v>1360</v>
      </c>
      <c r="AF3" s="670">
        <v>535.17999999999995</v>
      </c>
      <c r="AG3" s="421"/>
      <c r="AH3" s="423"/>
      <c r="AI3" s="655" t="s">
        <v>816</v>
      </c>
      <c r="AJ3" s="569" t="s">
        <v>506</v>
      </c>
      <c r="AK3" s="671" t="s">
        <v>54</v>
      </c>
      <c r="AL3" s="569" t="s">
        <v>851</v>
      </c>
      <c r="AM3" s="670">
        <v>89.87</v>
      </c>
      <c r="AN3" s="569" t="s">
        <v>1360</v>
      </c>
      <c r="AO3" s="670">
        <v>535.17999999999995</v>
      </c>
      <c r="AP3" s="569" t="s">
        <v>1360</v>
      </c>
      <c r="AQ3" s="670">
        <v>535.17999999999995</v>
      </c>
      <c r="AR3" s="569" t="s">
        <v>1360</v>
      </c>
      <c r="AS3" s="670">
        <v>535.17999999999995</v>
      </c>
      <c r="AT3" s="423"/>
      <c r="AU3" s="423"/>
      <c r="AV3" s="798" t="s">
        <v>108</v>
      </c>
      <c r="AW3" s="569" t="s">
        <v>1245</v>
      </c>
      <c r="AX3" s="659">
        <v>64.400000000000006</v>
      </c>
      <c r="AY3" s="569" t="s">
        <v>1154</v>
      </c>
      <c r="AZ3" s="659">
        <v>64.400000000000006</v>
      </c>
      <c r="BA3" s="569" t="s">
        <v>1057</v>
      </c>
      <c r="BB3" s="659">
        <v>180</v>
      </c>
      <c r="BC3" s="569" t="s">
        <v>1057</v>
      </c>
      <c r="BD3" s="659">
        <v>180</v>
      </c>
      <c r="BE3" s="423"/>
    </row>
    <row r="4" spans="1:57" ht="45">
      <c r="A4" s="419"/>
      <c r="B4" s="656" t="s">
        <v>19</v>
      </c>
      <c r="C4" s="447" t="s">
        <v>506</v>
      </c>
      <c r="D4" s="668" t="s">
        <v>54</v>
      </c>
      <c r="E4" s="669" t="s">
        <v>787</v>
      </c>
      <c r="F4" s="668" t="s">
        <v>54</v>
      </c>
      <c r="G4" s="669" t="s">
        <v>787</v>
      </c>
      <c r="H4" s="668" t="s">
        <v>54</v>
      </c>
      <c r="I4" s="419"/>
      <c r="J4" s="419"/>
      <c r="K4" s="656" t="s">
        <v>19</v>
      </c>
      <c r="L4" s="569" t="s">
        <v>506</v>
      </c>
      <c r="M4" s="671" t="s">
        <v>54</v>
      </c>
      <c r="N4" s="569" t="s">
        <v>506</v>
      </c>
      <c r="O4" s="671" t="s">
        <v>54</v>
      </c>
      <c r="P4" s="569" t="s">
        <v>852</v>
      </c>
      <c r="Q4" s="670">
        <v>89.36</v>
      </c>
      <c r="R4" s="569" t="s">
        <v>853</v>
      </c>
      <c r="S4" s="670">
        <v>90.67</v>
      </c>
      <c r="T4" s="421"/>
      <c r="U4" s="421"/>
      <c r="V4" s="656" t="s">
        <v>19</v>
      </c>
      <c r="W4" s="569" t="s">
        <v>506</v>
      </c>
      <c r="X4" s="671" t="s">
        <v>54</v>
      </c>
      <c r="Y4" s="569" t="s">
        <v>854</v>
      </c>
      <c r="Z4" s="670">
        <v>78.44</v>
      </c>
      <c r="AA4" s="569" t="s">
        <v>853</v>
      </c>
      <c r="AB4" s="670">
        <v>90.67</v>
      </c>
      <c r="AC4" s="669" t="s">
        <v>787</v>
      </c>
      <c r="AD4" s="671" t="s">
        <v>54</v>
      </c>
      <c r="AE4" s="569" t="s">
        <v>853</v>
      </c>
      <c r="AF4" s="670">
        <v>90.67</v>
      </c>
      <c r="AG4" s="421"/>
      <c r="AH4" s="423"/>
      <c r="AI4" s="656" t="s">
        <v>19</v>
      </c>
      <c r="AJ4" s="569" t="s">
        <v>506</v>
      </c>
      <c r="AK4" s="671" t="s">
        <v>54</v>
      </c>
      <c r="AL4" s="669" t="s">
        <v>787</v>
      </c>
      <c r="AM4" s="671" t="s">
        <v>54</v>
      </c>
      <c r="AN4" s="569" t="s">
        <v>853</v>
      </c>
      <c r="AO4" s="670">
        <v>90.67</v>
      </c>
      <c r="AP4" s="569" t="s">
        <v>853</v>
      </c>
      <c r="AQ4" s="670">
        <v>90.67</v>
      </c>
      <c r="AR4" s="569" t="s">
        <v>853</v>
      </c>
      <c r="AS4" s="670">
        <v>90.67</v>
      </c>
      <c r="AT4" s="423"/>
      <c r="AU4" s="423"/>
      <c r="AV4" s="799"/>
      <c r="AW4" s="447" t="s">
        <v>506</v>
      </c>
      <c r="AX4" s="430" t="s">
        <v>54</v>
      </c>
      <c r="AY4" s="447" t="s">
        <v>506</v>
      </c>
      <c r="AZ4" s="430" t="s">
        <v>54</v>
      </c>
      <c r="BA4" s="447" t="s">
        <v>506</v>
      </c>
      <c r="BB4" s="430" t="s">
        <v>54</v>
      </c>
      <c r="BC4" s="447" t="s">
        <v>506</v>
      </c>
      <c r="BD4" s="430" t="s">
        <v>54</v>
      </c>
      <c r="BE4" s="423"/>
    </row>
    <row r="5" spans="1:57" ht="33.75">
      <c r="A5" s="419"/>
      <c r="B5" s="656" t="s">
        <v>822</v>
      </c>
      <c r="C5" s="447" t="s">
        <v>506</v>
      </c>
      <c r="D5" s="668" t="s">
        <v>54</v>
      </c>
      <c r="E5" s="447" t="s">
        <v>506</v>
      </c>
      <c r="F5" s="668" t="s">
        <v>54</v>
      </c>
      <c r="G5" s="447" t="s">
        <v>506</v>
      </c>
      <c r="H5" s="668" t="s">
        <v>54</v>
      </c>
      <c r="I5" s="419"/>
      <c r="J5" s="419"/>
      <c r="K5" s="656" t="s">
        <v>822</v>
      </c>
      <c r="L5" s="569" t="s">
        <v>1027</v>
      </c>
      <c r="M5" s="670">
        <v>185.3</v>
      </c>
      <c r="N5" s="569" t="s">
        <v>1027</v>
      </c>
      <c r="O5" s="670">
        <v>185.3</v>
      </c>
      <c r="P5" s="569" t="s">
        <v>1027</v>
      </c>
      <c r="Q5" s="670">
        <v>211.09</v>
      </c>
      <c r="R5" s="569" t="s">
        <v>1027</v>
      </c>
      <c r="S5" s="670">
        <v>185.3</v>
      </c>
      <c r="T5" s="421"/>
      <c r="U5" s="421"/>
      <c r="V5" s="656" t="s">
        <v>822</v>
      </c>
      <c r="W5" s="569" t="s">
        <v>1027</v>
      </c>
      <c r="X5" s="670">
        <v>185.3</v>
      </c>
      <c r="Y5" s="569" t="s">
        <v>1027</v>
      </c>
      <c r="Z5" s="670">
        <v>185.3</v>
      </c>
      <c r="AA5" s="569" t="s">
        <v>1027</v>
      </c>
      <c r="AB5" s="670">
        <v>185.3</v>
      </c>
      <c r="AC5" s="569" t="s">
        <v>1027</v>
      </c>
      <c r="AD5" s="670">
        <v>185.3</v>
      </c>
      <c r="AE5" s="569" t="s">
        <v>1027</v>
      </c>
      <c r="AF5" s="670">
        <v>185.3</v>
      </c>
      <c r="AG5" s="421"/>
      <c r="AH5" s="423"/>
      <c r="AI5" s="656" t="s">
        <v>822</v>
      </c>
      <c r="AJ5" s="569" t="s">
        <v>1027</v>
      </c>
      <c r="AK5" s="670">
        <v>185.3</v>
      </c>
      <c r="AL5" s="569" t="s">
        <v>1027</v>
      </c>
      <c r="AM5" s="670">
        <v>185.3</v>
      </c>
      <c r="AN5" s="569" t="s">
        <v>1027</v>
      </c>
      <c r="AO5" s="670">
        <v>185.3</v>
      </c>
      <c r="AP5" s="569" t="s">
        <v>979</v>
      </c>
      <c r="AQ5" s="670">
        <v>185.3</v>
      </c>
      <c r="AR5" s="569" t="s">
        <v>979</v>
      </c>
      <c r="AS5" s="670">
        <v>185.3</v>
      </c>
      <c r="AT5" s="423"/>
      <c r="AU5" s="423"/>
      <c r="AV5" s="800"/>
      <c r="AW5" s="447" t="s">
        <v>506</v>
      </c>
      <c r="AX5" s="430" t="s">
        <v>54</v>
      </c>
      <c r="AY5" s="447" t="s">
        <v>506</v>
      </c>
      <c r="AZ5" s="430" t="s">
        <v>54</v>
      </c>
      <c r="BA5" s="447" t="s">
        <v>506</v>
      </c>
      <c r="BB5" s="430" t="s">
        <v>54</v>
      </c>
      <c r="BC5" s="447" t="s">
        <v>506</v>
      </c>
      <c r="BD5" s="430" t="s">
        <v>54</v>
      </c>
      <c r="BE5" s="423"/>
    </row>
    <row r="6" spans="1:57" ht="21">
      <c r="A6" s="419"/>
      <c r="B6" s="419"/>
      <c r="C6" s="419"/>
      <c r="D6" s="419"/>
      <c r="E6" s="419"/>
      <c r="F6" s="419"/>
      <c r="G6" s="419"/>
      <c r="H6" s="419"/>
      <c r="I6" s="419"/>
      <c r="J6" s="419"/>
      <c r="K6" s="419"/>
      <c r="L6" s="419"/>
      <c r="M6" s="419"/>
      <c r="N6" s="419"/>
      <c r="O6" s="419"/>
      <c r="P6" s="419"/>
      <c r="Q6" s="419"/>
      <c r="R6" s="419"/>
      <c r="S6" s="419"/>
      <c r="T6" s="419"/>
      <c r="U6" s="419"/>
      <c r="V6" s="419"/>
      <c r="W6" s="419"/>
      <c r="X6" s="419"/>
      <c r="Y6" s="419"/>
      <c r="Z6" s="419"/>
      <c r="AA6" s="419"/>
      <c r="AB6" s="419"/>
      <c r="AC6" s="419"/>
      <c r="AD6" s="419"/>
      <c r="AE6" s="419"/>
      <c r="AF6" s="419"/>
      <c r="AG6" s="419"/>
      <c r="AH6" s="419"/>
      <c r="AI6" s="419"/>
      <c r="AJ6" s="419"/>
      <c r="AK6" s="419"/>
      <c r="AL6" s="419"/>
      <c r="AM6" s="419"/>
      <c r="AN6" s="419"/>
      <c r="AO6" s="419"/>
      <c r="AP6" s="419"/>
      <c r="AQ6" s="419"/>
      <c r="AR6" s="419"/>
      <c r="AS6" s="419"/>
      <c r="AT6" s="419"/>
      <c r="AU6" s="419"/>
      <c r="AV6" s="419"/>
      <c r="AW6" s="419"/>
      <c r="AX6" s="419"/>
      <c r="AY6" s="419"/>
      <c r="AZ6" s="419"/>
      <c r="BA6" s="419"/>
      <c r="BB6" s="419"/>
      <c r="BC6" s="419"/>
      <c r="BD6" s="419"/>
      <c r="BE6" s="419"/>
    </row>
    <row r="7" spans="1:57" ht="75">
      <c r="A7" s="419" t="s">
        <v>31</v>
      </c>
      <c r="B7" s="420" t="s">
        <v>464</v>
      </c>
      <c r="C7" s="794" t="s">
        <v>221</v>
      </c>
      <c r="D7" s="795"/>
      <c r="E7" s="794" t="s">
        <v>225</v>
      </c>
      <c r="F7" s="795"/>
      <c r="G7" s="794" t="s">
        <v>228</v>
      </c>
      <c r="H7" s="795"/>
      <c r="I7" s="419"/>
      <c r="J7" s="419" t="s">
        <v>31</v>
      </c>
      <c r="K7" s="420" t="s">
        <v>465</v>
      </c>
      <c r="L7" s="794" t="s">
        <v>231</v>
      </c>
      <c r="M7" s="795"/>
      <c r="N7" s="794" t="s">
        <v>236</v>
      </c>
      <c r="O7" s="795"/>
      <c r="P7" s="794" t="s">
        <v>240</v>
      </c>
      <c r="Q7" s="795"/>
      <c r="R7" s="794" t="s">
        <v>244</v>
      </c>
      <c r="S7" s="795"/>
      <c r="T7" s="421"/>
      <c r="U7" s="421"/>
      <c r="V7" s="651" t="s">
        <v>466</v>
      </c>
      <c r="W7" s="794" t="s">
        <v>249</v>
      </c>
      <c r="X7" s="795"/>
      <c r="Y7" s="794" t="s">
        <v>253</v>
      </c>
      <c r="Z7" s="795"/>
      <c r="AA7" s="794" t="s">
        <v>257</v>
      </c>
      <c r="AB7" s="795"/>
      <c r="AC7" s="794" t="s">
        <v>262</v>
      </c>
      <c r="AD7" s="795"/>
      <c r="AE7" s="794" t="s">
        <v>1</v>
      </c>
      <c r="AF7" s="795"/>
      <c r="AG7" s="421"/>
      <c r="AH7" s="423"/>
      <c r="AI7" s="581" t="s">
        <v>467</v>
      </c>
      <c r="AJ7" s="794" t="s">
        <v>270</v>
      </c>
      <c r="AK7" s="795"/>
      <c r="AL7" s="794" t="s">
        <v>274</v>
      </c>
      <c r="AM7" s="795"/>
      <c r="AN7" s="794" t="s">
        <v>278</v>
      </c>
      <c r="AO7" s="795"/>
      <c r="AP7" s="794" t="s">
        <v>282</v>
      </c>
      <c r="AQ7" s="795"/>
      <c r="AR7" s="794" t="s">
        <v>286</v>
      </c>
      <c r="AS7" s="795"/>
      <c r="AT7" s="423"/>
      <c r="AU7" s="423"/>
      <c r="AV7" s="420" t="s">
        <v>808</v>
      </c>
      <c r="AW7" s="796" t="s">
        <v>809</v>
      </c>
      <c r="AX7" s="797"/>
      <c r="AY7" s="796" t="s">
        <v>810</v>
      </c>
      <c r="AZ7" s="797"/>
      <c r="BA7" s="796" t="s">
        <v>811</v>
      </c>
      <c r="BB7" s="797"/>
      <c r="BC7" s="796" t="s">
        <v>812</v>
      </c>
      <c r="BD7" s="797"/>
      <c r="BE7" s="423"/>
    </row>
    <row r="8" spans="1:57" ht="36">
      <c r="A8" s="419" t="s">
        <v>31</v>
      </c>
      <c r="B8" s="424" t="s">
        <v>468</v>
      </c>
      <c r="C8" s="425" t="s">
        <v>389</v>
      </c>
      <c r="D8" s="232" t="s">
        <v>469</v>
      </c>
      <c r="E8" s="425" t="s">
        <v>389</v>
      </c>
      <c r="F8" s="232" t="s">
        <v>469</v>
      </c>
      <c r="G8" s="425" t="s">
        <v>389</v>
      </c>
      <c r="H8" s="232" t="s">
        <v>469</v>
      </c>
      <c r="I8" s="419"/>
      <c r="J8" s="419" t="s">
        <v>31</v>
      </c>
      <c r="K8" s="424" t="s">
        <v>468</v>
      </c>
      <c r="L8" s="425" t="s">
        <v>389</v>
      </c>
      <c r="M8" s="232" t="s">
        <v>469</v>
      </c>
      <c r="N8" s="425" t="s">
        <v>389</v>
      </c>
      <c r="O8" s="232" t="s">
        <v>469</v>
      </c>
      <c r="P8" s="425" t="s">
        <v>389</v>
      </c>
      <c r="Q8" s="232" t="s">
        <v>469</v>
      </c>
      <c r="R8" s="425" t="s">
        <v>389</v>
      </c>
      <c r="S8" s="232" t="s">
        <v>469</v>
      </c>
      <c r="T8" s="421"/>
      <c r="U8" s="421"/>
      <c r="V8" s="432" t="s">
        <v>468</v>
      </c>
      <c r="W8" s="425" t="s">
        <v>389</v>
      </c>
      <c r="X8" s="232" t="s">
        <v>469</v>
      </c>
      <c r="Y8" s="425" t="s">
        <v>389</v>
      </c>
      <c r="Z8" s="232" t="s">
        <v>469</v>
      </c>
      <c r="AA8" s="425" t="s">
        <v>389</v>
      </c>
      <c r="AB8" s="232" t="s">
        <v>469</v>
      </c>
      <c r="AC8" s="425" t="s">
        <v>389</v>
      </c>
      <c r="AD8" s="232" t="s">
        <v>469</v>
      </c>
      <c r="AE8" s="425" t="s">
        <v>389</v>
      </c>
      <c r="AF8" s="232" t="s">
        <v>469</v>
      </c>
      <c r="AG8" s="421"/>
      <c r="AH8" s="423"/>
      <c r="AI8" s="432" t="s">
        <v>468</v>
      </c>
      <c r="AJ8" s="425" t="s">
        <v>389</v>
      </c>
      <c r="AK8" s="232" t="s">
        <v>469</v>
      </c>
      <c r="AL8" s="425" t="s">
        <v>389</v>
      </c>
      <c r="AM8" s="232" t="s">
        <v>469</v>
      </c>
      <c r="AN8" s="425" t="s">
        <v>389</v>
      </c>
      <c r="AO8" s="232" t="s">
        <v>469</v>
      </c>
      <c r="AP8" s="425" t="s">
        <v>389</v>
      </c>
      <c r="AQ8" s="232" t="s">
        <v>469</v>
      </c>
      <c r="AR8" s="425" t="s">
        <v>389</v>
      </c>
      <c r="AS8" s="232" t="s">
        <v>469</v>
      </c>
      <c r="AT8" s="423"/>
      <c r="AU8" s="423"/>
      <c r="AV8" s="424" t="s">
        <v>468</v>
      </c>
      <c r="AW8" s="425" t="s">
        <v>389</v>
      </c>
      <c r="AX8" s="232" t="s">
        <v>469</v>
      </c>
      <c r="AY8" s="425" t="s">
        <v>389</v>
      </c>
      <c r="AZ8" s="232" t="s">
        <v>469</v>
      </c>
      <c r="BA8" s="425" t="s">
        <v>389</v>
      </c>
      <c r="BB8" s="232" t="s">
        <v>469</v>
      </c>
      <c r="BC8" s="425" t="s">
        <v>389</v>
      </c>
      <c r="BD8" s="232" t="s">
        <v>469</v>
      </c>
      <c r="BE8" s="423"/>
    </row>
    <row r="9" spans="1:57" ht="45">
      <c r="A9" s="419" t="s">
        <v>31</v>
      </c>
      <c r="B9" s="433" t="s">
        <v>470</v>
      </c>
      <c r="C9" s="569" t="s">
        <v>516</v>
      </c>
      <c r="D9" s="571">
        <v>446.56620000000004</v>
      </c>
      <c r="E9" s="569" t="s">
        <v>158</v>
      </c>
      <c r="F9" s="648" t="s">
        <v>54</v>
      </c>
      <c r="G9" s="569" t="s">
        <v>158</v>
      </c>
      <c r="H9" s="648" t="s">
        <v>504</v>
      </c>
      <c r="I9" s="419"/>
      <c r="J9" s="419" t="s">
        <v>31</v>
      </c>
      <c r="K9" s="433" t="s">
        <v>470</v>
      </c>
      <c r="L9" s="569" t="s">
        <v>158</v>
      </c>
      <c r="M9" s="568" t="s">
        <v>54</v>
      </c>
      <c r="N9" s="569" t="s">
        <v>158</v>
      </c>
      <c r="O9" s="568" t="s">
        <v>54</v>
      </c>
      <c r="P9" s="569" t="s">
        <v>158</v>
      </c>
      <c r="Q9" s="568" t="s">
        <v>54</v>
      </c>
      <c r="R9" s="569" t="s">
        <v>158</v>
      </c>
      <c r="S9" s="568" t="s">
        <v>54</v>
      </c>
      <c r="T9" s="421"/>
      <c r="U9" s="421"/>
      <c r="V9" s="433" t="s">
        <v>470</v>
      </c>
      <c r="W9" s="569" t="s">
        <v>510</v>
      </c>
      <c r="X9" s="571">
        <v>2178</v>
      </c>
      <c r="Y9" s="569" t="s">
        <v>510</v>
      </c>
      <c r="Z9" s="571">
        <v>2178</v>
      </c>
      <c r="AA9" s="569" t="s">
        <v>1292</v>
      </c>
      <c r="AB9" s="571">
        <v>2178</v>
      </c>
      <c r="AC9" s="569" t="s">
        <v>510</v>
      </c>
      <c r="AD9" s="571">
        <v>2178</v>
      </c>
      <c r="AE9" s="569" t="s">
        <v>1292</v>
      </c>
      <c r="AF9" s="571">
        <v>2178</v>
      </c>
      <c r="AG9" s="421"/>
      <c r="AH9" s="423"/>
      <c r="AI9" s="433" t="s">
        <v>470</v>
      </c>
      <c r="AJ9" s="569" t="s">
        <v>511</v>
      </c>
      <c r="AK9" s="571">
        <v>706.56600000000003</v>
      </c>
      <c r="AL9" s="569" t="s">
        <v>510</v>
      </c>
      <c r="AM9" s="571">
        <v>2178</v>
      </c>
      <c r="AN9" s="569" t="s">
        <v>1292</v>
      </c>
      <c r="AO9" s="571">
        <v>2178</v>
      </c>
      <c r="AP9" s="569" t="s">
        <v>1274</v>
      </c>
      <c r="AQ9" s="571">
        <v>2178</v>
      </c>
      <c r="AR9" s="569" t="s">
        <v>1274</v>
      </c>
      <c r="AS9" s="571">
        <v>2178</v>
      </c>
      <c r="AT9" s="423"/>
      <c r="AU9" s="423"/>
      <c r="AV9" s="769" t="s">
        <v>813</v>
      </c>
      <c r="AW9" s="447" t="s">
        <v>506</v>
      </c>
      <c r="AX9" s="657" t="s">
        <v>54</v>
      </c>
      <c r="AY9" s="447" t="s">
        <v>506</v>
      </c>
      <c r="AZ9" s="657" t="s">
        <v>54</v>
      </c>
      <c r="BA9" s="447" t="s">
        <v>1025</v>
      </c>
      <c r="BB9" s="571">
        <v>1097.6300000000001</v>
      </c>
      <c r="BC9" s="447" t="s">
        <v>1025</v>
      </c>
      <c r="BD9" s="571">
        <v>1097.6300000000001</v>
      </c>
      <c r="BE9" s="423"/>
    </row>
    <row r="10" spans="1:57" ht="33.75">
      <c r="A10" s="419"/>
      <c r="B10" s="774" t="s">
        <v>471</v>
      </c>
      <c r="C10" s="569" t="s">
        <v>158</v>
      </c>
      <c r="D10" s="648" t="s">
        <v>54</v>
      </c>
      <c r="E10" s="569" t="s">
        <v>158</v>
      </c>
      <c r="F10" s="648" t="s">
        <v>54</v>
      </c>
      <c r="G10" s="569" t="s">
        <v>158</v>
      </c>
      <c r="H10" s="648" t="s">
        <v>504</v>
      </c>
      <c r="I10" s="419"/>
      <c r="J10" s="419"/>
      <c r="K10" s="774" t="s">
        <v>471</v>
      </c>
      <c r="L10" s="569" t="s">
        <v>158</v>
      </c>
      <c r="M10" s="568" t="s">
        <v>54</v>
      </c>
      <c r="N10" s="569" t="s">
        <v>878</v>
      </c>
      <c r="O10" s="571">
        <v>204.91</v>
      </c>
      <c r="P10" s="569" t="s">
        <v>158</v>
      </c>
      <c r="Q10" s="568" t="s">
        <v>54</v>
      </c>
      <c r="R10" s="667"/>
      <c r="S10" s="570"/>
      <c r="T10" s="421"/>
      <c r="U10" s="421"/>
      <c r="V10" s="774" t="s">
        <v>471</v>
      </c>
      <c r="W10" s="569" t="s">
        <v>158</v>
      </c>
      <c r="X10" s="648" t="s">
        <v>54</v>
      </c>
      <c r="Y10" s="569" t="s">
        <v>158</v>
      </c>
      <c r="Z10" s="648" t="s">
        <v>54</v>
      </c>
      <c r="AA10" s="569" t="s">
        <v>877</v>
      </c>
      <c r="AB10" s="571">
        <v>204.90779999999998</v>
      </c>
      <c r="AC10" s="569" t="s">
        <v>158</v>
      </c>
      <c r="AD10" s="648" t="s">
        <v>54</v>
      </c>
      <c r="AE10" s="569" t="s">
        <v>800</v>
      </c>
      <c r="AF10" s="571">
        <v>204.90779999999998</v>
      </c>
      <c r="AG10" s="421"/>
      <c r="AH10" s="423"/>
      <c r="AI10" s="769" t="s">
        <v>471</v>
      </c>
      <c r="AJ10" s="569" t="s">
        <v>512</v>
      </c>
      <c r="AK10" s="571">
        <v>777.19950000000006</v>
      </c>
      <c r="AL10" s="569"/>
      <c r="AM10" s="571"/>
      <c r="AN10" s="569" t="s">
        <v>800</v>
      </c>
      <c r="AO10" s="571">
        <v>204.90779999999998</v>
      </c>
      <c r="AP10" s="569"/>
      <c r="AQ10" s="571"/>
      <c r="AR10" s="569" t="s">
        <v>910</v>
      </c>
      <c r="AS10" s="571">
        <v>204.90779999999998</v>
      </c>
      <c r="AT10" s="423"/>
      <c r="AU10" s="423"/>
      <c r="AV10" s="770"/>
      <c r="AW10" s="447" t="s">
        <v>506</v>
      </c>
      <c r="AX10" s="657" t="s">
        <v>54</v>
      </c>
      <c r="AY10" s="447" t="s">
        <v>506</v>
      </c>
      <c r="AZ10" s="657" t="s">
        <v>54</v>
      </c>
      <c r="BA10" s="447" t="s">
        <v>506</v>
      </c>
      <c r="BB10" s="571" t="s">
        <v>54</v>
      </c>
      <c r="BC10" s="447" t="s">
        <v>506</v>
      </c>
      <c r="BD10" s="571" t="s">
        <v>54</v>
      </c>
      <c r="BE10" s="423"/>
    </row>
    <row r="11" spans="1:57" ht="45">
      <c r="A11" s="419"/>
      <c r="B11" s="775"/>
      <c r="C11" s="569" t="s">
        <v>158</v>
      </c>
      <c r="D11" s="648" t="s">
        <v>54</v>
      </c>
      <c r="E11" s="569" t="s">
        <v>158</v>
      </c>
      <c r="F11" s="648" t="s">
        <v>54</v>
      </c>
      <c r="G11" s="569" t="s">
        <v>158</v>
      </c>
      <c r="H11" s="648" t="s">
        <v>54</v>
      </c>
      <c r="I11" s="419"/>
      <c r="J11" s="419"/>
      <c r="K11" s="775"/>
      <c r="L11" s="569" t="s">
        <v>158</v>
      </c>
      <c r="M11" s="568" t="s">
        <v>54</v>
      </c>
      <c r="N11" s="569" t="s">
        <v>877</v>
      </c>
      <c r="O11" s="571">
        <v>204.91</v>
      </c>
      <c r="P11" s="569" t="s">
        <v>158</v>
      </c>
      <c r="Q11" s="568" t="s">
        <v>54</v>
      </c>
      <c r="R11" s="569" t="s">
        <v>877</v>
      </c>
      <c r="S11" s="571">
        <v>204.91</v>
      </c>
      <c r="T11" s="421"/>
      <c r="U11" s="421"/>
      <c r="V11" s="775"/>
      <c r="W11" s="569" t="s">
        <v>158</v>
      </c>
      <c r="X11" s="648" t="s">
        <v>54</v>
      </c>
      <c r="Y11" s="569" t="s">
        <v>158</v>
      </c>
      <c r="Z11" s="648" t="s">
        <v>54</v>
      </c>
      <c r="AA11" s="569" t="s">
        <v>797</v>
      </c>
      <c r="AB11" s="571">
        <v>204.91</v>
      </c>
      <c r="AC11" s="569" t="s">
        <v>158</v>
      </c>
      <c r="AD11" s="648" t="s">
        <v>54</v>
      </c>
      <c r="AE11" s="569" t="s">
        <v>804</v>
      </c>
      <c r="AF11" s="571">
        <v>204.91</v>
      </c>
      <c r="AG11" s="421"/>
      <c r="AH11" s="423"/>
      <c r="AI11" s="770"/>
      <c r="AJ11" s="569" t="s">
        <v>158</v>
      </c>
      <c r="AK11" s="571" t="s">
        <v>54</v>
      </c>
      <c r="AL11" s="569" t="s">
        <v>158</v>
      </c>
      <c r="AM11" s="571" t="s">
        <v>54</v>
      </c>
      <c r="AN11" s="569" t="s">
        <v>804</v>
      </c>
      <c r="AO11" s="571">
        <v>204.91</v>
      </c>
      <c r="AP11" s="569" t="s">
        <v>842</v>
      </c>
      <c r="AQ11" s="571">
        <v>204.91</v>
      </c>
      <c r="AR11" s="569" t="s">
        <v>836</v>
      </c>
      <c r="AS11" s="571">
        <v>204.91</v>
      </c>
      <c r="AT11" s="423"/>
      <c r="AU11" s="423"/>
      <c r="AV11" s="770"/>
      <c r="AW11" s="447" t="s">
        <v>506</v>
      </c>
      <c r="AX11" s="657" t="s">
        <v>54</v>
      </c>
      <c r="AY11" s="447" t="s">
        <v>506</v>
      </c>
      <c r="AZ11" s="657" t="s">
        <v>54</v>
      </c>
      <c r="BA11" s="447" t="s">
        <v>506</v>
      </c>
      <c r="BB11" s="571" t="s">
        <v>54</v>
      </c>
      <c r="BC11" s="447" t="s">
        <v>506</v>
      </c>
      <c r="BD11" s="571" t="s">
        <v>54</v>
      </c>
      <c r="BE11" s="423"/>
    </row>
    <row r="12" spans="1:57" ht="33.75">
      <c r="A12" s="419"/>
      <c r="B12" s="775"/>
      <c r="C12" s="569"/>
      <c r="D12" s="648"/>
      <c r="E12" s="569"/>
      <c r="F12" s="648"/>
      <c r="G12" s="569"/>
      <c r="H12" s="648"/>
      <c r="I12" s="419"/>
      <c r="J12" s="419"/>
      <c r="K12" s="775"/>
      <c r="L12" s="569"/>
      <c r="M12" s="568"/>
      <c r="N12" s="569"/>
      <c r="O12" s="570"/>
      <c r="P12" s="569"/>
      <c r="Q12" s="568"/>
      <c r="R12" s="569" t="s">
        <v>878</v>
      </c>
      <c r="S12" s="571">
        <v>204.91</v>
      </c>
      <c r="T12" s="421"/>
      <c r="U12" s="421"/>
      <c r="V12" s="775"/>
      <c r="W12" s="569"/>
      <c r="X12" s="648"/>
      <c r="Y12" s="569"/>
      <c r="Z12" s="648"/>
      <c r="AA12" s="569" t="s">
        <v>1361</v>
      </c>
      <c r="AB12" s="571">
        <v>204.91</v>
      </c>
      <c r="AC12" s="569"/>
      <c r="AD12" s="648"/>
      <c r="AE12" s="569" t="s">
        <v>1361</v>
      </c>
      <c r="AF12" s="571">
        <v>204.91</v>
      </c>
      <c r="AG12" s="421"/>
      <c r="AH12" s="423"/>
      <c r="AI12" s="770"/>
      <c r="AJ12" s="569"/>
      <c r="AK12" s="571"/>
      <c r="AL12" s="569"/>
      <c r="AM12" s="571"/>
      <c r="AN12" s="569" t="s">
        <v>986</v>
      </c>
      <c r="AO12" s="571">
        <v>305</v>
      </c>
      <c r="AP12" s="569" t="s">
        <v>841</v>
      </c>
      <c r="AQ12" s="571">
        <v>305</v>
      </c>
      <c r="AR12" s="569" t="s">
        <v>986</v>
      </c>
      <c r="AS12" s="571">
        <v>305</v>
      </c>
      <c r="AT12" s="423"/>
      <c r="AU12" s="423"/>
      <c r="AV12" s="770"/>
      <c r="AW12" s="447" t="s">
        <v>506</v>
      </c>
      <c r="AX12" s="657" t="s">
        <v>54</v>
      </c>
      <c r="AY12" s="447" t="s">
        <v>506</v>
      </c>
      <c r="AZ12" s="657" t="s">
        <v>54</v>
      </c>
      <c r="BA12" s="447" t="s">
        <v>506</v>
      </c>
      <c r="BB12" s="571" t="s">
        <v>54</v>
      </c>
      <c r="BC12" s="447" t="s">
        <v>506</v>
      </c>
      <c r="BD12" s="571" t="s">
        <v>54</v>
      </c>
      <c r="BE12" s="423"/>
    </row>
    <row r="13" spans="1:57" ht="45">
      <c r="A13" s="419"/>
      <c r="B13" s="784"/>
      <c r="C13" s="569"/>
      <c r="D13" s="648"/>
      <c r="E13" s="569"/>
      <c r="F13" s="648"/>
      <c r="G13" s="569"/>
      <c r="H13" s="648"/>
      <c r="I13" s="419"/>
      <c r="J13" s="419"/>
      <c r="K13" s="784"/>
      <c r="L13" s="569"/>
      <c r="M13" s="568"/>
      <c r="N13" s="569"/>
      <c r="O13" s="570"/>
      <c r="P13" s="569"/>
      <c r="Q13" s="568"/>
      <c r="R13" s="569" t="s">
        <v>1361</v>
      </c>
      <c r="S13" s="570">
        <v>204.91</v>
      </c>
      <c r="T13" s="421"/>
      <c r="U13" s="421"/>
      <c r="V13" s="784"/>
      <c r="W13" s="569"/>
      <c r="X13" s="648"/>
      <c r="Y13" s="569"/>
      <c r="Z13" s="648"/>
      <c r="AA13" s="569" t="s">
        <v>798</v>
      </c>
      <c r="AB13" s="571">
        <v>305</v>
      </c>
      <c r="AC13" s="569"/>
      <c r="AD13" s="648"/>
      <c r="AE13" s="569" t="s">
        <v>805</v>
      </c>
      <c r="AF13" s="571">
        <v>305</v>
      </c>
      <c r="AG13" s="421"/>
      <c r="AH13" s="423"/>
      <c r="AI13" s="783"/>
      <c r="AJ13" s="569" t="s">
        <v>158</v>
      </c>
      <c r="AK13" s="571"/>
      <c r="AL13" s="569" t="s">
        <v>158</v>
      </c>
      <c r="AM13" s="571"/>
      <c r="AN13" s="569" t="s">
        <v>1361</v>
      </c>
      <c r="AO13" s="571">
        <v>204.91</v>
      </c>
      <c r="AP13" s="569" t="s">
        <v>1361</v>
      </c>
      <c r="AQ13" s="571">
        <v>204.91</v>
      </c>
      <c r="AR13" s="569" t="s">
        <v>1361</v>
      </c>
      <c r="AS13" s="571">
        <v>204.91</v>
      </c>
      <c r="AT13" s="423"/>
      <c r="AU13" s="423"/>
      <c r="AV13" s="770"/>
      <c r="AW13" s="447" t="s">
        <v>506</v>
      </c>
      <c r="AX13" s="657" t="s">
        <v>54</v>
      </c>
      <c r="AY13" s="447" t="s">
        <v>506</v>
      </c>
      <c r="AZ13" s="657" t="s">
        <v>54</v>
      </c>
      <c r="BA13" s="447" t="s">
        <v>506</v>
      </c>
      <c r="BB13" s="571" t="s">
        <v>54</v>
      </c>
      <c r="BC13" s="447" t="s">
        <v>506</v>
      </c>
      <c r="BD13" s="571" t="s">
        <v>54</v>
      </c>
      <c r="BE13" s="423"/>
    </row>
    <row r="14" spans="1:57" ht="33.75">
      <c r="A14" s="419" t="s">
        <v>31</v>
      </c>
      <c r="B14" s="688" t="s">
        <v>472</v>
      </c>
      <c r="C14" s="569" t="s">
        <v>868</v>
      </c>
      <c r="D14" s="571">
        <v>120</v>
      </c>
      <c r="E14" s="569" t="s">
        <v>868</v>
      </c>
      <c r="F14" s="571">
        <v>156</v>
      </c>
      <c r="G14" s="569" t="s">
        <v>868</v>
      </c>
      <c r="H14" s="575">
        <v>210</v>
      </c>
      <c r="I14" s="419"/>
      <c r="J14" s="419" t="s">
        <v>31</v>
      </c>
      <c r="K14" s="688" t="s">
        <v>472</v>
      </c>
      <c r="L14" s="569" t="s">
        <v>868</v>
      </c>
      <c r="M14" s="573">
        <v>368</v>
      </c>
      <c r="N14" s="569" t="s">
        <v>868</v>
      </c>
      <c r="O14" s="570">
        <v>1024</v>
      </c>
      <c r="P14" s="569" t="s">
        <v>868</v>
      </c>
      <c r="Q14" s="570">
        <v>640</v>
      </c>
      <c r="R14" s="569" t="s">
        <v>868</v>
      </c>
      <c r="S14" s="570">
        <v>1024.8</v>
      </c>
      <c r="T14" s="421"/>
      <c r="U14" s="421"/>
      <c r="V14" s="688" t="s">
        <v>472</v>
      </c>
      <c r="W14" s="569" t="s">
        <v>868</v>
      </c>
      <c r="X14" s="574">
        <v>420</v>
      </c>
      <c r="Y14" s="569" t="s">
        <v>868</v>
      </c>
      <c r="Z14" s="571">
        <v>368</v>
      </c>
      <c r="AA14" s="569" t="s">
        <v>868</v>
      </c>
      <c r="AB14" s="571">
        <v>1320</v>
      </c>
      <c r="AC14" s="569" t="s">
        <v>868</v>
      </c>
      <c r="AD14" s="571">
        <v>640</v>
      </c>
      <c r="AE14" s="569" t="s">
        <v>868</v>
      </c>
      <c r="AF14" s="571">
        <v>1512</v>
      </c>
      <c r="AG14" s="421"/>
      <c r="AH14" s="423"/>
      <c r="AI14" s="687" t="s">
        <v>472</v>
      </c>
      <c r="AJ14" s="569" t="s">
        <v>868</v>
      </c>
      <c r="AK14" s="575">
        <v>360</v>
      </c>
      <c r="AL14" s="569" t="s">
        <v>868</v>
      </c>
      <c r="AM14" s="571">
        <v>560</v>
      </c>
      <c r="AN14" s="569" t="s">
        <v>868</v>
      </c>
      <c r="AO14" s="571">
        <v>1520</v>
      </c>
      <c r="AP14" s="569" t="s">
        <v>868</v>
      </c>
      <c r="AQ14" s="571">
        <v>1560</v>
      </c>
      <c r="AR14" s="569" t="s">
        <v>868</v>
      </c>
      <c r="AS14" s="571">
        <v>1560</v>
      </c>
      <c r="AT14" s="423"/>
      <c r="AU14" s="423"/>
      <c r="AV14" s="770"/>
      <c r="AW14" s="447" t="s">
        <v>506</v>
      </c>
      <c r="AX14" s="657" t="s">
        <v>54</v>
      </c>
      <c r="AY14" s="447" t="s">
        <v>506</v>
      </c>
      <c r="AZ14" s="657" t="s">
        <v>54</v>
      </c>
      <c r="BA14" s="447" t="s">
        <v>506</v>
      </c>
      <c r="BB14" s="571" t="s">
        <v>54</v>
      </c>
      <c r="BC14" s="447" t="s">
        <v>506</v>
      </c>
      <c r="BD14" s="571" t="s">
        <v>54</v>
      </c>
      <c r="BE14" s="423"/>
    </row>
    <row r="15" spans="1:57" ht="33.75">
      <c r="A15" s="419" t="s">
        <v>31</v>
      </c>
      <c r="B15" s="689" t="s">
        <v>474</v>
      </c>
      <c r="C15" s="569" t="s">
        <v>158</v>
      </c>
      <c r="D15" s="648" t="s">
        <v>54</v>
      </c>
      <c r="E15" s="569" t="s">
        <v>158</v>
      </c>
      <c r="F15" s="648" t="s">
        <v>54</v>
      </c>
      <c r="G15" s="569" t="s">
        <v>158</v>
      </c>
      <c r="H15" s="648" t="s">
        <v>54</v>
      </c>
      <c r="I15" s="419"/>
      <c r="J15" s="419" t="s">
        <v>31</v>
      </c>
      <c r="K15" s="689" t="s">
        <v>474</v>
      </c>
      <c r="L15" s="569" t="s">
        <v>158</v>
      </c>
      <c r="M15" s="568" t="s">
        <v>54</v>
      </c>
      <c r="N15" s="667"/>
      <c r="O15" s="570"/>
      <c r="P15" s="569" t="s">
        <v>158</v>
      </c>
      <c r="Q15" s="568" t="s">
        <v>54</v>
      </c>
      <c r="R15" s="667"/>
      <c r="S15" s="570"/>
      <c r="T15" s="421"/>
      <c r="U15" s="421"/>
      <c r="V15" s="689" t="s">
        <v>474</v>
      </c>
      <c r="W15" s="569" t="s">
        <v>158</v>
      </c>
      <c r="X15" s="654" t="s">
        <v>54</v>
      </c>
      <c r="Y15" s="569" t="s">
        <v>158</v>
      </c>
      <c r="Z15" s="654" t="s">
        <v>54</v>
      </c>
      <c r="AA15" s="569" t="s">
        <v>158</v>
      </c>
      <c r="AB15" s="654" t="s">
        <v>54</v>
      </c>
      <c r="AC15" s="569" t="s">
        <v>158</v>
      </c>
      <c r="AD15" s="648" t="s">
        <v>54</v>
      </c>
      <c r="AE15" s="569" t="s">
        <v>158</v>
      </c>
      <c r="AF15" s="648" t="s">
        <v>54</v>
      </c>
      <c r="AG15" s="421"/>
      <c r="AH15" s="423"/>
      <c r="AI15" s="686" t="s">
        <v>474</v>
      </c>
      <c r="AJ15" s="569" t="s">
        <v>158</v>
      </c>
      <c r="AK15" s="648" t="s">
        <v>54</v>
      </c>
      <c r="AL15" s="569" t="s">
        <v>158</v>
      </c>
      <c r="AM15" s="648" t="s">
        <v>54</v>
      </c>
      <c r="AN15" s="569" t="s">
        <v>158</v>
      </c>
      <c r="AO15" s="648" t="s">
        <v>54</v>
      </c>
      <c r="AP15" s="569" t="s">
        <v>158</v>
      </c>
      <c r="AQ15" s="648" t="s">
        <v>54</v>
      </c>
      <c r="AR15" s="569" t="s">
        <v>158</v>
      </c>
      <c r="AS15" s="648" t="s">
        <v>54</v>
      </c>
      <c r="AT15" s="423"/>
      <c r="AU15" s="423"/>
      <c r="AV15" s="771" t="s">
        <v>814</v>
      </c>
      <c r="AW15" s="569" t="s">
        <v>980</v>
      </c>
      <c r="AX15" s="571">
        <v>1000</v>
      </c>
      <c r="AY15" s="569" t="s">
        <v>980</v>
      </c>
      <c r="AZ15" s="571">
        <v>1000</v>
      </c>
      <c r="BA15" s="569" t="s">
        <v>981</v>
      </c>
      <c r="BB15" s="571">
        <v>2554</v>
      </c>
      <c r="BC15" s="569" t="s">
        <v>981</v>
      </c>
      <c r="BD15" s="571">
        <v>2554</v>
      </c>
      <c r="BE15" s="423"/>
    </row>
    <row r="16" spans="1:57" ht="33.75">
      <c r="A16" s="419" t="s">
        <v>31</v>
      </c>
      <c r="B16" s="761" t="s">
        <v>475</v>
      </c>
      <c r="C16" s="569" t="s">
        <v>158</v>
      </c>
      <c r="D16" s="648" t="s">
        <v>54</v>
      </c>
      <c r="E16" s="569"/>
      <c r="F16" s="571"/>
      <c r="G16" s="569"/>
      <c r="H16" s="571"/>
      <c r="I16" s="419"/>
      <c r="J16" s="419" t="s">
        <v>31</v>
      </c>
      <c r="K16" s="761" t="s">
        <v>475</v>
      </c>
      <c r="L16" s="569" t="s">
        <v>1119</v>
      </c>
      <c r="M16" s="648">
        <v>719.87</v>
      </c>
      <c r="N16" s="569" t="s">
        <v>1119</v>
      </c>
      <c r="O16" s="648">
        <v>719.87</v>
      </c>
      <c r="P16" s="569" t="s">
        <v>1119</v>
      </c>
      <c r="Q16" s="648">
        <v>719.87</v>
      </c>
      <c r="R16" s="569" t="s">
        <v>1119</v>
      </c>
      <c r="S16" s="648">
        <v>719.87</v>
      </c>
      <c r="T16" s="421"/>
      <c r="U16" s="421"/>
      <c r="V16" s="761" t="s">
        <v>475</v>
      </c>
      <c r="W16" s="569" t="s">
        <v>158</v>
      </c>
      <c r="X16" s="654" t="s">
        <v>54</v>
      </c>
      <c r="Y16" s="569" t="s">
        <v>1119</v>
      </c>
      <c r="Z16" s="648">
        <v>719.87</v>
      </c>
      <c r="AA16" s="569" t="s">
        <v>1119</v>
      </c>
      <c r="AB16" s="648">
        <v>719.87</v>
      </c>
      <c r="AC16" s="569" t="s">
        <v>1119</v>
      </c>
      <c r="AD16" s="648">
        <v>719.87</v>
      </c>
      <c r="AE16" s="569" t="s">
        <v>1119</v>
      </c>
      <c r="AF16" s="648">
        <v>719.87</v>
      </c>
      <c r="AG16" s="421"/>
      <c r="AH16" s="423"/>
      <c r="AI16" s="785" t="s">
        <v>475</v>
      </c>
      <c r="AJ16" s="569" t="s">
        <v>513</v>
      </c>
      <c r="AK16" s="571">
        <v>62.086500000000008</v>
      </c>
      <c r="AL16" s="569" t="s">
        <v>1119</v>
      </c>
      <c r="AM16" s="648">
        <v>719.87</v>
      </c>
      <c r="AN16" s="569" t="s">
        <v>1119</v>
      </c>
      <c r="AO16" s="648">
        <v>719.87</v>
      </c>
      <c r="AP16" s="569" t="s">
        <v>1119</v>
      </c>
      <c r="AQ16" s="648">
        <v>719.87</v>
      </c>
      <c r="AR16" s="569" t="s">
        <v>1119</v>
      </c>
      <c r="AS16" s="648">
        <v>719.87</v>
      </c>
      <c r="AT16" s="423"/>
      <c r="AU16" s="423"/>
      <c r="AV16" s="772"/>
      <c r="AW16" s="569" t="s">
        <v>982</v>
      </c>
      <c r="AX16" s="571">
        <v>1115</v>
      </c>
      <c r="AY16" s="569" t="s">
        <v>982</v>
      </c>
      <c r="AZ16" s="571">
        <v>1115</v>
      </c>
      <c r="BA16" s="569" t="s">
        <v>983</v>
      </c>
      <c r="BB16" s="571">
        <v>2987</v>
      </c>
      <c r="BC16" s="569" t="s">
        <v>983</v>
      </c>
      <c r="BD16" s="571">
        <v>2987</v>
      </c>
      <c r="BE16" s="423"/>
    </row>
    <row r="17" spans="1:57" ht="33.75">
      <c r="A17" s="419" t="s">
        <v>31</v>
      </c>
      <c r="B17" s="787"/>
      <c r="C17" s="569"/>
      <c r="D17" s="571"/>
      <c r="E17" s="569" t="s">
        <v>158</v>
      </c>
      <c r="F17" s="648" t="s">
        <v>54</v>
      </c>
      <c r="G17" s="569"/>
      <c r="H17" s="571"/>
      <c r="I17" s="419"/>
      <c r="J17" s="419" t="s">
        <v>31</v>
      </c>
      <c r="K17" s="787"/>
      <c r="L17" s="569" t="s">
        <v>158</v>
      </c>
      <c r="M17" s="568" t="s">
        <v>54</v>
      </c>
      <c r="N17" s="667"/>
      <c r="O17" s="570"/>
      <c r="P17" s="569" t="s">
        <v>158</v>
      </c>
      <c r="Q17" s="568" t="s">
        <v>54</v>
      </c>
      <c r="R17" s="667"/>
      <c r="S17" s="570"/>
      <c r="T17" s="421"/>
      <c r="U17" s="421"/>
      <c r="V17" s="787"/>
      <c r="W17" s="569" t="s">
        <v>158</v>
      </c>
      <c r="X17" s="654" t="s">
        <v>54</v>
      </c>
      <c r="Y17" s="569" t="s">
        <v>158</v>
      </c>
      <c r="Z17" s="571" t="s">
        <v>54</v>
      </c>
      <c r="AA17" s="569" t="s">
        <v>158</v>
      </c>
      <c r="AB17" s="571" t="s">
        <v>54</v>
      </c>
      <c r="AC17" s="569" t="s">
        <v>158</v>
      </c>
      <c r="AD17" s="571" t="s">
        <v>54</v>
      </c>
      <c r="AE17" s="569" t="s">
        <v>158</v>
      </c>
      <c r="AF17" s="571" t="s">
        <v>54</v>
      </c>
      <c r="AG17" s="421"/>
      <c r="AH17" s="423"/>
      <c r="AI17" s="786"/>
      <c r="AJ17" s="569" t="s">
        <v>514</v>
      </c>
      <c r="AK17" s="571">
        <v>236.1765</v>
      </c>
      <c r="AL17" s="569" t="s">
        <v>158</v>
      </c>
      <c r="AM17" s="648" t="s">
        <v>54</v>
      </c>
      <c r="AN17" s="569"/>
      <c r="AO17" s="571"/>
      <c r="AP17" s="569"/>
      <c r="AQ17" s="571"/>
      <c r="AR17" s="569" t="s">
        <v>158</v>
      </c>
      <c r="AS17" s="648" t="s">
        <v>54</v>
      </c>
      <c r="AT17" s="423"/>
      <c r="AU17" s="423"/>
      <c r="AV17" s="772"/>
      <c r="AW17" s="569" t="s">
        <v>506</v>
      </c>
      <c r="AX17" s="571" t="s">
        <v>54</v>
      </c>
      <c r="AY17" s="447" t="s">
        <v>506</v>
      </c>
      <c r="AZ17" s="571" t="s">
        <v>54</v>
      </c>
      <c r="BA17" s="569" t="s">
        <v>984</v>
      </c>
      <c r="BB17" s="571">
        <v>2329.6</v>
      </c>
      <c r="BC17" s="569" t="s">
        <v>984</v>
      </c>
      <c r="BD17" s="571">
        <v>2329.6</v>
      </c>
      <c r="BE17" s="423"/>
    </row>
    <row r="18" spans="1:57" ht="33.75">
      <c r="A18" s="419" t="s">
        <v>31</v>
      </c>
      <c r="B18" s="762"/>
      <c r="C18" s="569"/>
      <c r="D18" s="571"/>
      <c r="E18" s="569" t="s">
        <v>515</v>
      </c>
      <c r="F18" s="752">
        <v>455.07</v>
      </c>
      <c r="G18" s="569" t="s">
        <v>1220</v>
      </c>
      <c r="H18" s="571">
        <v>455.07</v>
      </c>
      <c r="I18" s="419"/>
      <c r="J18" s="419" t="s">
        <v>31</v>
      </c>
      <c r="K18" s="787"/>
      <c r="L18" s="569" t="s">
        <v>158</v>
      </c>
      <c r="M18" s="568" t="s">
        <v>54</v>
      </c>
      <c r="N18" s="569" t="s">
        <v>158</v>
      </c>
      <c r="O18" s="568" t="s">
        <v>54</v>
      </c>
      <c r="P18" s="569" t="s">
        <v>158</v>
      </c>
      <c r="Q18" s="568" t="s">
        <v>54</v>
      </c>
      <c r="R18" s="569" t="s">
        <v>158</v>
      </c>
      <c r="S18" s="568" t="s">
        <v>54</v>
      </c>
      <c r="T18" s="421"/>
      <c r="U18" s="421"/>
      <c r="V18" s="787"/>
      <c r="W18" s="569" t="s">
        <v>158</v>
      </c>
      <c r="X18" s="654" t="s">
        <v>54</v>
      </c>
      <c r="Y18" s="569" t="s">
        <v>158</v>
      </c>
      <c r="Z18" s="571" t="s">
        <v>54</v>
      </c>
      <c r="AA18" s="569" t="s">
        <v>158</v>
      </c>
      <c r="AB18" s="571" t="s">
        <v>54</v>
      </c>
      <c r="AC18" s="569" t="s">
        <v>158</v>
      </c>
      <c r="AD18" s="571" t="s">
        <v>54</v>
      </c>
      <c r="AE18" s="569" t="s">
        <v>158</v>
      </c>
      <c r="AF18" s="571" t="s">
        <v>54</v>
      </c>
      <c r="AG18" s="421"/>
      <c r="AH18" s="423"/>
      <c r="AI18" s="786"/>
      <c r="AJ18" s="569" t="s">
        <v>515</v>
      </c>
      <c r="AK18" s="648">
        <v>455.07</v>
      </c>
      <c r="AL18" s="569" t="s">
        <v>158</v>
      </c>
      <c r="AM18" s="648" t="s">
        <v>54</v>
      </c>
      <c r="AN18" s="569" t="s">
        <v>158</v>
      </c>
      <c r="AO18" s="648" t="s">
        <v>54</v>
      </c>
      <c r="AP18" s="569" t="s">
        <v>158</v>
      </c>
      <c r="AQ18" s="648" t="s">
        <v>54</v>
      </c>
      <c r="AR18" s="569" t="s">
        <v>158</v>
      </c>
      <c r="AS18" s="648" t="s">
        <v>54</v>
      </c>
      <c r="AT18" s="423"/>
      <c r="AU18" s="423"/>
      <c r="AV18" s="772"/>
      <c r="AW18" s="569" t="s">
        <v>506</v>
      </c>
      <c r="AX18" s="571" t="s">
        <v>54</v>
      </c>
      <c r="AY18" s="447" t="s">
        <v>506</v>
      </c>
      <c r="AZ18" s="571" t="s">
        <v>54</v>
      </c>
      <c r="BA18" s="569" t="s">
        <v>1176</v>
      </c>
      <c r="BB18" s="571">
        <v>405</v>
      </c>
      <c r="BC18" s="569" t="s">
        <v>1176</v>
      </c>
      <c r="BD18" s="571">
        <v>405</v>
      </c>
      <c r="BE18" s="423"/>
    </row>
    <row r="19" spans="1:57" ht="45">
      <c r="A19" s="419" t="s">
        <v>31</v>
      </c>
      <c r="B19" s="434" t="s">
        <v>476</v>
      </c>
      <c r="C19" s="569" t="s">
        <v>158</v>
      </c>
      <c r="D19" s="648" t="s">
        <v>54</v>
      </c>
      <c r="E19" s="569" t="s">
        <v>158</v>
      </c>
      <c r="F19" s="648" t="s">
        <v>54</v>
      </c>
      <c r="G19" s="569" t="s">
        <v>158</v>
      </c>
      <c r="H19" s="648" t="s">
        <v>54</v>
      </c>
      <c r="I19" s="419"/>
      <c r="J19" s="419" t="s">
        <v>31</v>
      </c>
      <c r="K19" s="434" t="s">
        <v>476</v>
      </c>
      <c r="L19" s="569" t="s">
        <v>158</v>
      </c>
      <c r="M19" s="568" t="s">
        <v>54</v>
      </c>
      <c r="N19" s="569" t="s">
        <v>158</v>
      </c>
      <c r="O19" s="568" t="s">
        <v>54</v>
      </c>
      <c r="P19" s="569" t="s">
        <v>158</v>
      </c>
      <c r="Q19" s="568" t="s">
        <v>54</v>
      </c>
      <c r="R19" s="569" t="s">
        <v>158</v>
      </c>
      <c r="S19" s="568" t="s">
        <v>54</v>
      </c>
      <c r="T19" s="421"/>
      <c r="U19" s="421"/>
      <c r="V19" s="435" t="s">
        <v>476</v>
      </c>
      <c r="W19" s="569" t="s">
        <v>158</v>
      </c>
      <c r="X19" s="571" t="s">
        <v>54</v>
      </c>
      <c r="Y19" s="569" t="s">
        <v>158</v>
      </c>
      <c r="Z19" s="571" t="s">
        <v>54</v>
      </c>
      <c r="AA19" s="569" t="s">
        <v>158</v>
      </c>
      <c r="AB19" s="571" t="s">
        <v>54</v>
      </c>
      <c r="AC19" s="569" t="s">
        <v>158</v>
      </c>
      <c r="AD19" s="571" t="s">
        <v>54</v>
      </c>
      <c r="AE19" s="569" t="s">
        <v>158</v>
      </c>
      <c r="AF19" s="571" t="s">
        <v>54</v>
      </c>
      <c r="AG19" s="421"/>
      <c r="AH19" s="423"/>
      <c r="AI19" s="435" t="s">
        <v>476</v>
      </c>
      <c r="AJ19" s="569" t="s">
        <v>158</v>
      </c>
      <c r="AK19" s="648" t="s">
        <v>54</v>
      </c>
      <c r="AL19" s="569" t="s">
        <v>158</v>
      </c>
      <c r="AM19" s="648" t="s">
        <v>54</v>
      </c>
      <c r="AN19" s="569" t="s">
        <v>158</v>
      </c>
      <c r="AO19" s="648" t="s">
        <v>54</v>
      </c>
      <c r="AP19" s="569" t="s">
        <v>158</v>
      </c>
      <c r="AQ19" s="648" t="s">
        <v>54</v>
      </c>
      <c r="AR19" s="569" t="s">
        <v>158</v>
      </c>
      <c r="AS19" s="648" t="s">
        <v>54</v>
      </c>
      <c r="AT19" s="423"/>
      <c r="AU19" s="423"/>
      <c r="AV19" s="772"/>
      <c r="AW19" s="569" t="s">
        <v>1174</v>
      </c>
      <c r="AX19" s="571">
        <v>330</v>
      </c>
      <c r="AY19" s="569" t="s">
        <v>1174</v>
      </c>
      <c r="AZ19" s="571">
        <v>330</v>
      </c>
      <c r="BA19" s="569" t="s">
        <v>1177</v>
      </c>
      <c r="BB19" s="571">
        <v>974</v>
      </c>
      <c r="BC19" s="569" t="s">
        <v>1177</v>
      </c>
      <c r="BD19" s="571">
        <v>974</v>
      </c>
      <c r="BE19" s="423"/>
    </row>
    <row r="20" spans="1:57" ht="45">
      <c r="A20" s="419" t="s">
        <v>31</v>
      </c>
      <c r="B20" s="774" t="s">
        <v>478</v>
      </c>
      <c r="C20" s="569" t="s">
        <v>158</v>
      </c>
      <c r="D20" s="571" t="s">
        <v>54</v>
      </c>
      <c r="E20" s="569" t="s">
        <v>158</v>
      </c>
      <c r="F20" s="648" t="s">
        <v>54</v>
      </c>
      <c r="G20" s="569"/>
      <c r="H20" s="571"/>
      <c r="I20" s="419"/>
      <c r="J20" s="419" t="s">
        <v>31</v>
      </c>
      <c r="K20" s="774" t="s">
        <v>478</v>
      </c>
      <c r="L20" s="667" t="s">
        <v>869</v>
      </c>
      <c r="M20" s="570">
        <v>91.73</v>
      </c>
      <c r="N20" s="667" t="s">
        <v>879</v>
      </c>
      <c r="O20" s="570">
        <v>56.620199999999997</v>
      </c>
      <c r="P20" s="667" t="s">
        <v>894</v>
      </c>
      <c r="Q20" s="576">
        <v>91.728600000000014</v>
      </c>
      <c r="R20" s="667" t="s">
        <v>879</v>
      </c>
      <c r="S20" s="576">
        <v>56.620199999999997</v>
      </c>
      <c r="T20" s="421"/>
      <c r="U20" s="421"/>
      <c r="V20" s="774" t="s">
        <v>478</v>
      </c>
      <c r="W20" s="569" t="s">
        <v>900</v>
      </c>
      <c r="X20" s="571">
        <v>91.73</v>
      </c>
      <c r="Y20" s="569" t="s">
        <v>900</v>
      </c>
      <c r="Z20" s="571">
        <v>91.73</v>
      </c>
      <c r="AA20" s="569" t="s">
        <v>795</v>
      </c>
      <c r="AB20" s="571">
        <v>56.62</v>
      </c>
      <c r="AC20" s="569" t="s">
        <v>900</v>
      </c>
      <c r="AD20" s="571">
        <v>91.728600000000014</v>
      </c>
      <c r="AE20" s="569" t="s">
        <v>801</v>
      </c>
      <c r="AF20" s="571">
        <v>56.62</v>
      </c>
      <c r="AG20" s="421"/>
      <c r="AH20" s="423"/>
      <c r="AI20" s="789" t="s">
        <v>478</v>
      </c>
      <c r="AJ20" s="569" t="s">
        <v>518</v>
      </c>
      <c r="AK20" s="571">
        <v>313.59300000000002</v>
      </c>
      <c r="AL20" s="569" t="s">
        <v>845</v>
      </c>
      <c r="AM20" s="571">
        <v>105.80460000000001</v>
      </c>
      <c r="AN20" s="569" t="s">
        <v>844</v>
      </c>
      <c r="AO20" s="648">
        <v>56.62</v>
      </c>
      <c r="AP20" s="569" t="s">
        <v>844</v>
      </c>
      <c r="AQ20" s="648">
        <v>56.62</v>
      </c>
      <c r="AR20" s="569" t="s">
        <v>844</v>
      </c>
      <c r="AS20" s="648">
        <v>56.62</v>
      </c>
      <c r="AT20" s="423"/>
      <c r="AU20" s="423"/>
      <c r="AV20" s="772"/>
      <c r="AW20" s="569" t="s">
        <v>1175</v>
      </c>
      <c r="AX20" s="571">
        <v>480</v>
      </c>
      <c r="AY20" s="569" t="s">
        <v>1175</v>
      </c>
      <c r="AZ20" s="571">
        <v>480</v>
      </c>
      <c r="BA20" s="569" t="s">
        <v>1178</v>
      </c>
      <c r="BB20" s="571">
        <v>1421</v>
      </c>
      <c r="BC20" s="569" t="s">
        <v>1178</v>
      </c>
      <c r="BD20" s="571">
        <v>1421</v>
      </c>
      <c r="BE20" s="423"/>
    </row>
    <row r="21" spans="1:57" ht="22.5">
      <c r="A21" s="419" t="s">
        <v>31</v>
      </c>
      <c r="B21" s="775"/>
      <c r="C21" s="569" t="s">
        <v>158</v>
      </c>
      <c r="D21" s="648" t="s">
        <v>54</v>
      </c>
      <c r="E21" s="569" t="s">
        <v>517</v>
      </c>
      <c r="F21" s="571">
        <v>313.59300000000002</v>
      </c>
      <c r="G21" s="569" t="s">
        <v>518</v>
      </c>
      <c r="H21" s="571">
        <v>313.59300000000002</v>
      </c>
      <c r="I21" s="419"/>
      <c r="J21" s="419" t="s">
        <v>31</v>
      </c>
      <c r="K21" s="775"/>
      <c r="L21" s="569"/>
      <c r="M21" s="568"/>
      <c r="N21" s="667"/>
      <c r="O21" s="570"/>
      <c r="P21" s="667" t="s">
        <v>895</v>
      </c>
      <c r="Q21" s="576">
        <v>55.681800000000003</v>
      </c>
      <c r="R21" s="569" t="s">
        <v>158</v>
      </c>
      <c r="S21" s="568" t="s">
        <v>54</v>
      </c>
      <c r="T21" s="421"/>
      <c r="U21" s="421"/>
      <c r="V21" s="775"/>
      <c r="W21" s="569" t="s">
        <v>1180</v>
      </c>
      <c r="X21" s="571">
        <v>118</v>
      </c>
      <c r="Y21" s="569" t="s">
        <v>158</v>
      </c>
      <c r="Z21" s="571" t="s">
        <v>54</v>
      </c>
      <c r="AA21" s="569" t="s">
        <v>158</v>
      </c>
      <c r="AB21" s="571" t="s">
        <v>54</v>
      </c>
      <c r="AC21" s="569" t="s">
        <v>895</v>
      </c>
      <c r="AD21" s="571">
        <v>55.681800000000003</v>
      </c>
      <c r="AE21" s="569" t="s">
        <v>158</v>
      </c>
      <c r="AF21" s="571" t="s">
        <v>54</v>
      </c>
      <c r="AG21" s="426"/>
      <c r="AH21" s="423"/>
      <c r="AI21" s="790"/>
      <c r="AJ21" s="569" t="s">
        <v>519</v>
      </c>
      <c r="AK21" s="571">
        <v>453.48450000000003</v>
      </c>
      <c r="AL21" s="569" t="s">
        <v>158</v>
      </c>
      <c r="AM21" s="648" t="s">
        <v>54</v>
      </c>
      <c r="AN21" s="569" t="s">
        <v>158</v>
      </c>
      <c r="AO21" s="648" t="s">
        <v>54</v>
      </c>
      <c r="AP21" s="569" t="s">
        <v>158</v>
      </c>
      <c r="AQ21" s="648" t="s">
        <v>54</v>
      </c>
      <c r="AR21" s="569" t="s">
        <v>158</v>
      </c>
      <c r="AS21" s="648" t="s">
        <v>54</v>
      </c>
      <c r="AT21" s="423"/>
      <c r="AU21" s="423"/>
      <c r="AV21" s="772"/>
      <c r="AW21" s="447" t="s">
        <v>506</v>
      </c>
      <c r="AX21" s="657" t="s">
        <v>54</v>
      </c>
      <c r="AY21" s="447" t="s">
        <v>506</v>
      </c>
      <c r="AZ21" s="657" t="s">
        <v>54</v>
      </c>
      <c r="BA21" s="447" t="s">
        <v>506</v>
      </c>
      <c r="BB21" s="657" t="s">
        <v>54</v>
      </c>
      <c r="BC21" s="447" t="s">
        <v>506</v>
      </c>
      <c r="BD21" s="657" t="s">
        <v>54</v>
      </c>
      <c r="BE21" s="423"/>
    </row>
    <row r="22" spans="1:57" ht="22.5">
      <c r="A22" s="419" t="s">
        <v>31</v>
      </c>
      <c r="B22" s="775"/>
      <c r="C22" s="569" t="s">
        <v>158</v>
      </c>
      <c r="D22" s="648" t="s">
        <v>54</v>
      </c>
      <c r="E22" s="569" t="s">
        <v>520</v>
      </c>
      <c r="F22" s="752">
        <v>255.43</v>
      </c>
      <c r="G22" s="569" t="s">
        <v>520</v>
      </c>
      <c r="H22" s="571">
        <v>255.43350000000001</v>
      </c>
      <c r="I22" s="419"/>
      <c r="J22" s="419" t="s">
        <v>31</v>
      </c>
      <c r="K22" s="775"/>
      <c r="L22" s="569"/>
      <c r="M22" s="568"/>
      <c r="N22" s="667" t="s">
        <v>880</v>
      </c>
      <c r="O22" s="570">
        <v>35.638799999999996</v>
      </c>
      <c r="P22" s="569" t="s">
        <v>158</v>
      </c>
      <c r="Q22" s="571" t="s">
        <v>54</v>
      </c>
      <c r="R22" s="667" t="s">
        <v>880</v>
      </c>
      <c r="S22" s="576">
        <v>35.638799999999996</v>
      </c>
      <c r="T22" s="421"/>
      <c r="U22" s="421"/>
      <c r="V22" s="775"/>
      <c r="W22" s="569" t="s">
        <v>158</v>
      </c>
      <c r="X22" s="571" t="s">
        <v>54</v>
      </c>
      <c r="Y22" s="569" t="s">
        <v>158</v>
      </c>
      <c r="Z22" s="571" t="s">
        <v>54</v>
      </c>
      <c r="AA22" s="569" t="s">
        <v>1295</v>
      </c>
      <c r="AB22" s="571">
        <v>35.638799999999996</v>
      </c>
      <c r="AC22" s="569" t="s">
        <v>158</v>
      </c>
      <c r="AD22" s="571" t="s">
        <v>54</v>
      </c>
      <c r="AE22" s="569" t="s">
        <v>1295</v>
      </c>
      <c r="AF22" s="571">
        <v>35.638799999999996</v>
      </c>
      <c r="AG22" s="426"/>
      <c r="AH22" s="423"/>
      <c r="AI22" s="790"/>
      <c r="AJ22" s="569" t="s">
        <v>520</v>
      </c>
      <c r="AK22" s="571">
        <v>255.43350000000001</v>
      </c>
      <c r="AL22" s="569" t="s">
        <v>158</v>
      </c>
      <c r="AM22" s="648" t="s">
        <v>54</v>
      </c>
      <c r="AN22" s="569" t="s">
        <v>1290</v>
      </c>
      <c r="AO22" s="571">
        <v>35.638799999999996</v>
      </c>
      <c r="AP22" s="569" t="s">
        <v>1290</v>
      </c>
      <c r="AQ22" s="571">
        <v>35.638799999999996</v>
      </c>
      <c r="AR22" s="569" t="s">
        <v>1290</v>
      </c>
      <c r="AS22" s="571">
        <v>35.638799999999996</v>
      </c>
      <c r="AT22" s="423"/>
      <c r="AU22" s="423"/>
      <c r="AV22" s="772"/>
      <c r="AW22" s="447" t="s">
        <v>506</v>
      </c>
      <c r="AX22" s="657" t="s">
        <v>54</v>
      </c>
      <c r="AY22" s="447" t="s">
        <v>506</v>
      </c>
      <c r="AZ22" s="657" t="s">
        <v>54</v>
      </c>
      <c r="BA22" s="447" t="s">
        <v>506</v>
      </c>
      <c r="BB22" s="657" t="s">
        <v>54</v>
      </c>
      <c r="BC22" s="447" t="s">
        <v>506</v>
      </c>
      <c r="BD22" s="657" t="s">
        <v>54</v>
      </c>
      <c r="BE22" s="423"/>
    </row>
    <row r="23" spans="1:57" ht="21">
      <c r="A23" s="419" t="s">
        <v>31</v>
      </c>
      <c r="B23" s="784"/>
      <c r="C23" s="569" t="s">
        <v>158</v>
      </c>
      <c r="D23" s="648" t="s">
        <v>54</v>
      </c>
      <c r="E23" s="569" t="s">
        <v>158</v>
      </c>
      <c r="F23" s="648" t="s">
        <v>54</v>
      </c>
      <c r="G23" s="569" t="s">
        <v>158</v>
      </c>
      <c r="H23" s="648" t="s">
        <v>54</v>
      </c>
      <c r="I23" s="419" t="s">
        <v>31</v>
      </c>
      <c r="J23" s="419" t="s">
        <v>31</v>
      </c>
      <c r="K23" s="784"/>
      <c r="L23" s="569"/>
      <c r="M23" s="568"/>
      <c r="N23" s="569" t="s">
        <v>158</v>
      </c>
      <c r="O23" s="571" t="s">
        <v>54</v>
      </c>
      <c r="P23" s="569" t="s">
        <v>158</v>
      </c>
      <c r="Q23" s="571" t="s">
        <v>54</v>
      </c>
      <c r="R23" s="667"/>
      <c r="S23" s="568"/>
      <c r="T23" s="421"/>
      <c r="U23" s="421"/>
      <c r="V23" s="784"/>
      <c r="W23" s="569" t="s">
        <v>158</v>
      </c>
      <c r="X23" s="571" t="s">
        <v>54</v>
      </c>
      <c r="Y23" s="569" t="s">
        <v>158</v>
      </c>
      <c r="Z23" s="571" t="s">
        <v>54</v>
      </c>
      <c r="AA23" s="569" t="s">
        <v>158</v>
      </c>
      <c r="AB23" s="571" t="s">
        <v>54</v>
      </c>
      <c r="AC23" s="569" t="s">
        <v>158</v>
      </c>
      <c r="AD23" s="571" t="s">
        <v>54</v>
      </c>
      <c r="AE23" s="569" t="s">
        <v>158</v>
      </c>
      <c r="AF23" s="571" t="s">
        <v>54</v>
      </c>
      <c r="AG23" s="421"/>
      <c r="AH23" s="423"/>
      <c r="AI23" s="791"/>
      <c r="AJ23" s="569" t="s">
        <v>158</v>
      </c>
      <c r="AK23" s="648" t="s">
        <v>54</v>
      </c>
      <c r="AL23" s="569" t="s">
        <v>158</v>
      </c>
      <c r="AM23" s="648" t="s">
        <v>54</v>
      </c>
      <c r="AN23" s="569" t="s">
        <v>158</v>
      </c>
      <c r="AO23" s="648" t="s">
        <v>54</v>
      </c>
      <c r="AP23" s="569" t="s">
        <v>158</v>
      </c>
      <c r="AQ23" s="648" t="s">
        <v>54</v>
      </c>
      <c r="AR23" s="569" t="s">
        <v>158</v>
      </c>
      <c r="AS23" s="648" t="s">
        <v>54</v>
      </c>
      <c r="AT23" s="423"/>
      <c r="AU23" s="423"/>
      <c r="AV23" s="772"/>
      <c r="AW23" s="447" t="s">
        <v>506</v>
      </c>
      <c r="AX23" s="657" t="s">
        <v>54</v>
      </c>
      <c r="AY23" s="447" t="s">
        <v>506</v>
      </c>
      <c r="AZ23" s="657" t="s">
        <v>54</v>
      </c>
      <c r="BA23" s="447" t="s">
        <v>506</v>
      </c>
      <c r="BB23" s="657" t="s">
        <v>54</v>
      </c>
      <c r="BC23" s="447" t="s">
        <v>506</v>
      </c>
      <c r="BD23" s="657" t="s">
        <v>54</v>
      </c>
      <c r="BE23" s="423"/>
    </row>
    <row r="24" spans="1:57" ht="22.5">
      <c r="A24" s="419" t="s">
        <v>31</v>
      </c>
      <c r="B24" s="771" t="s">
        <v>480</v>
      </c>
      <c r="C24" s="569" t="s">
        <v>158</v>
      </c>
      <c r="D24" s="648" t="s">
        <v>54</v>
      </c>
      <c r="E24" s="569" t="s">
        <v>158</v>
      </c>
      <c r="F24" s="648" t="s">
        <v>54</v>
      </c>
      <c r="G24" s="569" t="s">
        <v>158</v>
      </c>
      <c r="H24" s="648" t="s">
        <v>54</v>
      </c>
      <c r="I24" s="419" t="s">
        <v>31</v>
      </c>
      <c r="J24" s="419" t="s">
        <v>31</v>
      </c>
      <c r="K24" s="771" t="s">
        <v>480</v>
      </c>
      <c r="L24" s="569"/>
      <c r="M24" s="568"/>
      <c r="N24" s="569" t="s">
        <v>1275</v>
      </c>
      <c r="O24" s="570">
        <v>778.43340000000001</v>
      </c>
      <c r="P24" s="569" t="s">
        <v>158</v>
      </c>
      <c r="Q24" s="571" t="s">
        <v>54</v>
      </c>
      <c r="R24" s="569" t="s">
        <v>1275</v>
      </c>
      <c r="S24" s="571">
        <v>778.43340000000001</v>
      </c>
      <c r="T24" s="421"/>
      <c r="U24" s="421"/>
      <c r="V24" s="776" t="s">
        <v>480</v>
      </c>
      <c r="W24" s="569" t="s">
        <v>158</v>
      </c>
      <c r="X24" s="571" t="s">
        <v>54</v>
      </c>
      <c r="Y24" s="569" t="s">
        <v>158</v>
      </c>
      <c r="Z24" s="571" t="s">
        <v>54</v>
      </c>
      <c r="AA24" s="569" t="s">
        <v>158</v>
      </c>
      <c r="AB24" s="571" t="s">
        <v>54</v>
      </c>
      <c r="AC24" s="569" t="s">
        <v>158</v>
      </c>
      <c r="AD24" s="571" t="s">
        <v>54</v>
      </c>
      <c r="AE24" s="569" t="s">
        <v>1275</v>
      </c>
      <c r="AF24" s="571">
        <v>778.43340000000001</v>
      </c>
      <c r="AG24" s="421"/>
      <c r="AH24" s="423"/>
      <c r="AI24" s="792" t="s">
        <v>480</v>
      </c>
      <c r="AJ24" s="569" t="s">
        <v>158</v>
      </c>
      <c r="AK24" s="648" t="s">
        <v>54</v>
      </c>
      <c r="AL24" s="569" t="s">
        <v>158</v>
      </c>
      <c r="AM24" s="648" t="s">
        <v>54</v>
      </c>
      <c r="AN24" s="569" t="s">
        <v>158</v>
      </c>
      <c r="AO24" s="648" t="s">
        <v>54</v>
      </c>
      <c r="AP24" s="569" t="s">
        <v>1275</v>
      </c>
      <c r="AQ24" s="571">
        <v>778.43340000000001</v>
      </c>
      <c r="AR24" s="569" t="s">
        <v>1275</v>
      </c>
      <c r="AS24" s="571">
        <v>778.43340000000001</v>
      </c>
      <c r="AT24" s="423"/>
      <c r="AU24" s="423"/>
      <c r="AV24" s="772"/>
      <c r="AW24" s="447" t="s">
        <v>506</v>
      </c>
      <c r="AX24" s="657" t="s">
        <v>54</v>
      </c>
      <c r="AY24" s="447" t="s">
        <v>506</v>
      </c>
      <c r="AZ24" s="657" t="s">
        <v>54</v>
      </c>
      <c r="BA24" s="447" t="s">
        <v>506</v>
      </c>
      <c r="BB24" s="657" t="s">
        <v>54</v>
      </c>
      <c r="BC24" s="447" t="s">
        <v>506</v>
      </c>
      <c r="BD24" s="657" t="s">
        <v>54</v>
      </c>
      <c r="BE24" s="423"/>
    </row>
    <row r="25" spans="1:57" ht="33.75">
      <c r="A25" s="419" t="s">
        <v>31</v>
      </c>
      <c r="B25" s="773"/>
      <c r="C25" s="569" t="s">
        <v>158</v>
      </c>
      <c r="D25" s="648" t="s">
        <v>54</v>
      </c>
      <c r="E25" s="569" t="s">
        <v>158</v>
      </c>
      <c r="F25" s="648" t="s">
        <v>54</v>
      </c>
      <c r="G25" s="569" t="s">
        <v>158</v>
      </c>
      <c r="H25" s="648" t="s">
        <v>54</v>
      </c>
      <c r="I25" s="419" t="s">
        <v>31</v>
      </c>
      <c r="J25" s="419" t="s">
        <v>31</v>
      </c>
      <c r="K25" s="773"/>
      <c r="L25" s="569"/>
      <c r="M25" s="568"/>
      <c r="N25" s="667"/>
      <c r="O25" s="571"/>
      <c r="P25" s="569" t="s">
        <v>158</v>
      </c>
      <c r="Q25" s="571" t="s">
        <v>54</v>
      </c>
      <c r="R25" s="667"/>
      <c r="S25" s="571"/>
      <c r="T25" s="421"/>
      <c r="U25" s="421"/>
      <c r="V25" s="778"/>
      <c r="W25" s="569" t="s">
        <v>158</v>
      </c>
      <c r="X25" s="571" t="s">
        <v>54</v>
      </c>
      <c r="Y25" s="569" t="s">
        <v>158</v>
      </c>
      <c r="Z25" s="571" t="s">
        <v>54</v>
      </c>
      <c r="AA25" s="569" t="s">
        <v>158</v>
      </c>
      <c r="AB25" s="571" t="s">
        <v>54</v>
      </c>
      <c r="AC25" s="569" t="s">
        <v>158</v>
      </c>
      <c r="AD25" s="571" t="s">
        <v>54</v>
      </c>
      <c r="AE25" s="569" t="s">
        <v>906</v>
      </c>
      <c r="AF25" s="571">
        <v>2512.3620000000001</v>
      </c>
      <c r="AG25" s="421"/>
      <c r="AH25" s="423"/>
      <c r="AI25" s="793"/>
      <c r="AJ25" s="569" t="s">
        <v>158</v>
      </c>
      <c r="AK25" s="648" t="s">
        <v>54</v>
      </c>
      <c r="AL25" s="569" t="s">
        <v>158</v>
      </c>
      <c r="AM25" s="648" t="s">
        <v>54</v>
      </c>
      <c r="AN25" s="569" t="s">
        <v>158</v>
      </c>
      <c r="AO25" s="648" t="s">
        <v>54</v>
      </c>
      <c r="AP25" s="569" t="s">
        <v>906</v>
      </c>
      <c r="AQ25" s="571">
        <v>2512.3620000000001</v>
      </c>
      <c r="AR25" s="569" t="s">
        <v>906</v>
      </c>
      <c r="AS25" s="571">
        <v>2512.3620000000001</v>
      </c>
      <c r="AT25" s="423"/>
      <c r="AU25" s="423"/>
      <c r="AV25" s="772"/>
      <c r="AW25" s="447" t="s">
        <v>506</v>
      </c>
      <c r="AX25" s="657" t="s">
        <v>54</v>
      </c>
      <c r="AY25" s="447" t="s">
        <v>506</v>
      </c>
      <c r="AZ25" s="657" t="s">
        <v>54</v>
      </c>
      <c r="BA25" s="447" t="s">
        <v>506</v>
      </c>
      <c r="BB25" s="657" t="s">
        <v>54</v>
      </c>
      <c r="BC25" s="447" t="s">
        <v>506</v>
      </c>
      <c r="BD25" s="657" t="s">
        <v>54</v>
      </c>
      <c r="BE25" s="423"/>
    </row>
    <row r="26" spans="1:57" ht="33.75">
      <c r="A26" s="419" t="s">
        <v>31</v>
      </c>
      <c r="B26" s="761" t="s">
        <v>481</v>
      </c>
      <c r="C26" s="569"/>
      <c r="D26" s="571"/>
      <c r="E26" s="569" t="s">
        <v>521</v>
      </c>
      <c r="F26" s="571">
        <v>59.514000000000003</v>
      </c>
      <c r="G26" s="569" t="s">
        <v>521</v>
      </c>
      <c r="H26" s="571">
        <v>59.514000000000003</v>
      </c>
      <c r="I26" s="419" t="s">
        <v>31</v>
      </c>
      <c r="J26" s="419" t="s">
        <v>31</v>
      </c>
      <c r="K26" s="761" t="s">
        <v>481</v>
      </c>
      <c r="L26" s="667" t="s">
        <v>870</v>
      </c>
      <c r="M26" s="570">
        <v>105.79</v>
      </c>
      <c r="N26" s="667" t="s">
        <v>881</v>
      </c>
      <c r="O26" s="571">
        <v>47.74</v>
      </c>
      <c r="P26" s="569" t="s">
        <v>158</v>
      </c>
      <c r="Q26" s="571" t="s">
        <v>54</v>
      </c>
      <c r="R26" s="667" t="s">
        <v>881</v>
      </c>
      <c r="S26" s="571">
        <v>47.74</v>
      </c>
      <c r="T26" s="421"/>
      <c r="U26" s="421"/>
      <c r="V26" s="761" t="s">
        <v>481</v>
      </c>
      <c r="W26" s="569" t="s">
        <v>158</v>
      </c>
      <c r="X26" s="571" t="s">
        <v>54</v>
      </c>
      <c r="Y26" s="569"/>
      <c r="Z26" s="571"/>
      <c r="AA26" s="569" t="s">
        <v>799</v>
      </c>
      <c r="AB26" s="571">
        <v>47.74</v>
      </c>
      <c r="AC26" s="569" t="s">
        <v>158</v>
      </c>
      <c r="AD26" s="571" t="s">
        <v>54</v>
      </c>
      <c r="AE26" s="569" t="s">
        <v>158</v>
      </c>
      <c r="AF26" s="571" t="s">
        <v>54</v>
      </c>
      <c r="AG26" s="421"/>
      <c r="AH26" s="423"/>
      <c r="AI26" s="785" t="s">
        <v>481</v>
      </c>
      <c r="AJ26" s="569" t="s">
        <v>521</v>
      </c>
      <c r="AK26" s="571">
        <v>59.514000000000003</v>
      </c>
      <c r="AL26" s="569"/>
      <c r="AM26" s="571"/>
      <c r="AN26" s="569" t="s">
        <v>837</v>
      </c>
      <c r="AO26" s="571">
        <v>47.74</v>
      </c>
      <c r="AP26" s="569" t="s">
        <v>840</v>
      </c>
      <c r="AQ26" s="571">
        <v>47.74</v>
      </c>
      <c r="AR26" s="569" t="s">
        <v>840</v>
      </c>
      <c r="AS26" s="571">
        <v>47.74</v>
      </c>
      <c r="AT26" s="423"/>
      <c r="AU26" s="423"/>
      <c r="AV26" s="772"/>
      <c r="AW26" s="447" t="s">
        <v>506</v>
      </c>
      <c r="AX26" s="657" t="s">
        <v>54</v>
      </c>
      <c r="AY26" s="447" t="s">
        <v>506</v>
      </c>
      <c r="AZ26" s="657" t="s">
        <v>54</v>
      </c>
      <c r="BA26" s="447" t="s">
        <v>506</v>
      </c>
      <c r="BB26" s="657" t="s">
        <v>54</v>
      </c>
      <c r="BC26" s="447" t="s">
        <v>506</v>
      </c>
      <c r="BD26" s="657" t="s">
        <v>54</v>
      </c>
      <c r="BE26" s="423"/>
    </row>
    <row r="27" spans="1:57" ht="22.5">
      <c r="A27" s="419"/>
      <c r="B27" s="787"/>
      <c r="C27" s="569"/>
      <c r="D27" s="571"/>
      <c r="E27" s="569"/>
      <c r="F27" s="571"/>
      <c r="G27" s="569"/>
      <c r="H27" s="571"/>
      <c r="I27" s="419"/>
      <c r="J27" s="419"/>
      <c r="K27" s="787"/>
      <c r="L27" s="667" t="s">
        <v>1357</v>
      </c>
      <c r="M27" s="570">
        <v>70.16</v>
      </c>
      <c r="N27" s="667"/>
      <c r="O27" s="573"/>
      <c r="P27" s="569" t="s">
        <v>158</v>
      </c>
      <c r="Q27" s="571" t="s">
        <v>54</v>
      </c>
      <c r="R27" s="569" t="s">
        <v>158</v>
      </c>
      <c r="S27" s="571" t="s">
        <v>54</v>
      </c>
      <c r="T27" s="421"/>
      <c r="U27" s="421"/>
      <c r="V27" s="787"/>
      <c r="W27" s="569"/>
      <c r="X27" s="571"/>
      <c r="Y27" s="569"/>
      <c r="Z27" s="571"/>
      <c r="AA27" s="569" t="s">
        <v>158</v>
      </c>
      <c r="AB27" s="571" t="s">
        <v>54</v>
      </c>
      <c r="AC27" s="569" t="s">
        <v>158</v>
      </c>
      <c r="AD27" s="571" t="s">
        <v>54</v>
      </c>
      <c r="AE27" s="569" t="s">
        <v>158</v>
      </c>
      <c r="AF27" s="571" t="s">
        <v>54</v>
      </c>
      <c r="AG27" s="421"/>
      <c r="AH27" s="423"/>
      <c r="AI27" s="786"/>
      <c r="AJ27" s="569" t="s">
        <v>158</v>
      </c>
      <c r="AK27" s="571"/>
      <c r="AL27" s="569" t="s">
        <v>158</v>
      </c>
      <c r="AM27" s="571"/>
      <c r="AN27" s="569" t="s">
        <v>158</v>
      </c>
      <c r="AO27" s="571"/>
      <c r="AP27" s="569" t="s">
        <v>158</v>
      </c>
      <c r="AQ27" s="571"/>
      <c r="AR27" s="569" t="s">
        <v>158</v>
      </c>
      <c r="AS27" s="571"/>
      <c r="AT27" s="423"/>
      <c r="AU27" s="423"/>
      <c r="AV27" s="772"/>
      <c r="AW27" s="447" t="s">
        <v>506</v>
      </c>
      <c r="AX27" s="657" t="s">
        <v>54</v>
      </c>
      <c r="AY27" s="447" t="s">
        <v>506</v>
      </c>
      <c r="AZ27" s="657" t="s">
        <v>54</v>
      </c>
      <c r="BA27" s="447" t="s">
        <v>506</v>
      </c>
      <c r="BB27" s="657" t="s">
        <v>54</v>
      </c>
      <c r="BC27" s="447" t="s">
        <v>506</v>
      </c>
      <c r="BD27" s="657" t="s">
        <v>54</v>
      </c>
      <c r="BE27" s="423"/>
    </row>
    <row r="28" spans="1:57" ht="22.5">
      <c r="A28" s="419" t="s">
        <v>31</v>
      </c>
      <c r="B28" s="787"/>
      <c r="C28" s="569" t="s">
        <v>158</v>
      </c>
      <c r="D28" s="648" t="s">
        <v>54</v>
      </c>
      <c r="E28" s="569" t="s">
        <v>158</v>
      </c>
      <c r="F28" s="648" t="s">
        <v>54</v>
      </c>
      <c r="G28" s="569" t="s">
        <v>158</v>
      </c>
      <c r="H28" s="648" t="s">
        <v>54</v>
      </c>
      <c r="I28" s="419" t="s">
        <v>31</v>
      </c>
      <c r="J28" s="419" t="s">
        <v>31</v>
      </c>
      <c r="K28" s="787"/>
      <c r="L28" s="667"/>
      <c r="M28" s="568"/>
      <c r="N28" s="667" t="s">
        <v>1304</v>
      </c>
      <c r="O28" s="571">
        <v>70.155600000000007</v>
      </c>
      <c r="P28" s="667" t="s">
        <v>1336</v>
      </c>
      <c r="Q28" s="571">
        <v>70.155600000000007</v>
      </c>
      <c r="R28" s="667" t="s">
        <v>1304</v>
      </c>
      <c r="S28" s="571">
        <v>70.155600000000007</v>
      </c>
      <c r="T28" s="421"/>
      <c r="U28" s="421"/>
      <c r="V28" s="787"/>
      <c r="W28" s="569" t="s">
        <v>158</v>
      </c>
      <c r="X28" s="571" t="s">
        <v>54</v>
      </c>
      <c r="Y28" s="569" t="s">
        <v>870</v>
      </c>
      <c r="Z28" s="571">
        <v>105.79</v>
      </c>
      <c r="AA28" s="569" t="s">
        <v>1296</v>
      </c>
      <c r="AB28" s="571">
        <v>70.155600000000007</v>
      </c>
      <c r="AC28" s="667" t="s">
        <v>1336</v>
      </c>
      <c r="AD28" s="571">
        <v>70.155600000000007</v>
      </c>
      <c r="AE28" s="569" t="s">
        <v>1296</v>
      </c>
      <c r="AF28" s="571">
        <v>70.155600000000007</v>
      </c>
      <c r="AG28" s="421"/>
      <c r="AH28" s="423"/>
      <c r="AI28" s="786"/>
      <c r="AJ28" s="569" t="s">
        <v>522</v>
      </c>
      <c r="AK28" s="571">
        <v>78.603000000000009</v>
      </c>
      <c r="AL28" s="569" t="s">
        <v>870</v>
      </c>
      <c r="AM28" s="571">
        <v>105.79</v>
      </c>
      <c r="AN28" s="569" t="s">
        <v>1276</v>
      </c>
      <c r="AO28" s="571">
        <v>70.155600000000007</v>
      </c>
      <c r="AP28" s="569" t="s">
        <v>1276</v>
      </c>
      <c r="AQ28" s="571">
        <v>70.155600000000007</v>
      </c>
      <c r="AR28" s="569" t="s">
        <v>1276</v>
      </c>
      <c r="AS28" s="571">
        <v>70.155600000000007</v>
      </c>
      <c r="AT28" s="423"/>
      <c r="AU28" s="423"/>
      <c r="AV28" s="772"/>
      <c r="AW28" s="447" t="s">
        <v>506</v>
      </c>
      <c r="AX28" s="657" t="s">
        <v>54</v>
      </c>
      <c r="AY28" s="447" t="s">
        <v>506</v>
      </c>
      <c r="AZ28" s="657" t="s">
        <v>54</v>
      </c>
      <c r="BA28" s="447" t="s">
        <v>506</v>
      </c>
      <c r="BB28" s="657" t="s">
        <v>54</v>
      </c>
      <c r="BC28" s="447" t="s">
        <v>506</v>
      </c>
      <c r="BD28" s="657" t="s">
        <v>54</v>
      </c>
      <c r="BE28" s="423"/>
    </row>
    <row r="29" spans="1:57" ht="33.75">
      <c r="A29" s="419" t="s">
        <v>31</v>
      </c>
      <c r="B29" s="787"/>
      <c r="C29" s="569" t="s">
        <v>158</v>
      </c>
      <c r="D29" s="648" t="s">
        <v>54</v>
      </c>
      <c r="E29" s="569" t="s">
        <v>158</v>
      </c>
      <c r="F29" s="648" t="s">
        <v>54</v>
      </c>
      <c r="G29" s="569" t="s">
        <v>158</v>
      </c>
      <c r="H29" s="648" t="s">
        <v>54</v>
      </c>
      <c r="I29" s="419" t="s">
        <v>31</v>
      </c>
      <c r="J29" s="419" t="s">
        <v>31</v>
      </c>
      <c r="K29" s="787"/>
      <c r="L29" s="667"/>
      <c r="M29" s="568"/>
      <c r="N29" s="667" t="s">
        <v>882</v>
      </c>
      <c r="O29" s="571">
        <v>105.7944</v>
      </c>
      <c r="P29" s="579" t="s">
        <v>1122</v>
      </c>
      <c r="Q29" s="571">
        <v>105.7944</v>
      </c>
      <c r="R29" s="667" t="s">
        <v>882</v>
      </c>
      <c r="S29" s="571">
        <v>105.7944</v>
      </c>
      <c r="T29" s="421"/>
      <c r="U29" s="421"/>
      <c r="V29" s="787"/>
      <c r="W29" s="569" t="s">
        <v>158</v>
      </c>
      <c r="X29" s="571" t="s">
        <v>54</v>
      </c>
      <c r="Y29" s="569" t="s">
        <v>158</v>
      </c>
      <c r="Z29" s="571" t="s">
        <v>54</v>
      </c>
      <c r="AA29" s="569" t="s">
        <v>1297</v>
      </c>
      <c r="AB29" s="571">
        <v>105.7944</v>
      </c>
      <c r="AC29" s="579" t="s">
        <v>870</v>
      </c>
      <c r="AD29" s="571">
        <v>105.7944</v>
      </c>
      <c r="AE29" s="569" t="s">
        <v>1297</v>
      </c>
      <c r="AF29" s="571">
        <v>105.7944</v>
      </c>
      <c r="AG29" s="421"/>
      <c r="AH29" s="423"/>
      <c r="AI29" s="786"/>
      <c r="AJ29" s="569" t="s">
        <v>523</v>
      </c>
      <c r="AK29" s="571">
        <v>78.603000000000009</v>
      </c>
      <c r="AL29" s="569" t="s">
        <v>1336</v>
      </c>
      <c r="AM29" s="571">
        <v>70.16</v>
      </c>
      <c r="AN29" s="569" t="s">
        <v>1277</v>
      </c>
      <c r="AO29" s="571">
        <v>105.7944</v>
      </c>
      <c r="AP29" s="569" t="s">
        <v>1277</v>
      </c>
      <c r="AQ29" s="571">
        <v>105.7944</v>
      </c>
      <c r="AR29" s="569" t="s">
        <v>1277</v>
      </c>
      <c r="AS29" s="571">
        <v>105.7944</v>
      </c>
      <c r="AT29" s="423"/>
      <c r="AU29" s="423"/>
      <c r="AV29" s="772"/>
      <c r="AW29" s="447" t="s">
        <v>506</v>
      </c>
      <c r="AX29" s="657" t="s">
        <v>54</v>
      </c>
      <c r="AY29" s="447" t="s">
        <v>506</v>
      </c>
      <c r="AZ29" s="657" t="s">
        <v>54</v>
      </c>
      <c r="BA29" s="447" t="s">
        <v>506</v>
      </c>
      <c r="BB29" s="657" t="s">
        <v>54</v>
      </c>
      <c r="BC29" s="447" t="s">
        <v>506</v>
      </c>
      <c r="BD29" s="657" t="s">
        <v>54</v>
      </c>
      <c r="BE29" s="423"/>
    </row>
    <row r="30" spans="1:57" ht="33.75">
      <c r="A30" s="419" t="s">
        <v>31</v>
      </c>
      <c r="B30" s="787"/>
      <c r="C30" s="569" t="s">
        <v>158</v>
      </c>
      <c r="D30" s="648" t="s">
        <v>54</v>
      </c>
      <c r="E30" s="569" t="s">
        <v>158</v>
      </c>
      <c r="F30" s="648" t="s">
        <v>54</v>
      </c>
      <c r="G30" s="569" t="s">
        <v>158</v>
      </c>
      <c r="H30" s="648" t="s">
        <v>54</v>
      </c>
      <c r="I30" s="419" t="s">
        <v>31</v>
      </c>
      <c r="J30" s="419" t="s">
        <v>31</v>
      </c>
      <c r="K30" s="787"/>
      <c r="L30" s="667"/>
      <c r="M30" s="568"/>
      <c r="N30" s="667" t="s">
        <v>883</v>
      </c>
      <c r="O30" s="571">
        <v>148.11420000000001</v>
      </c>
      <c r="P30" s="569" t="s">
        <v>158</v>
      </c>
      <c r="Q30" s="571" t="s">
        <v>54</v>
      </c>
      <c r="R30" s="667" t="s">
        <v>883</v>
      </c>
      <c r="S30" s="571">
        <v>148.11420000000001</v>
      </c>
      <c r="T30" s="421"/>
      <c r="U30" s="421"/>
      <c r="V30" s="787"/>
      <c r="W30" s="569" t="s">
        <v>158</v>
      </c>
      <c r="X30" s="571" t="s">
        <v>54</v>
      </c>
      <c r="Y30" s="569" t="s">
        <v>1243</v>
      </c>
      <c r="Z30" s="571">
        <v>70.16</v>
      </c>
      <c r="AA30" s="569" t="s">
        <v>158</v>
      </c>
      <c r="AB30" s="571" t="s">
        <v>54</v>
      </c>
      <c r="AC30" s="569" t="s">
        <v>158</v>
      </c>
      <c r="AD30" s="571" t="s">
        <v>54</v>
      </c>
      <c r="AE30" s="569" t="s">
        <v>907</v>
      </c>
      <c r="AF30" s="571">
        <v>148.11420000000001</v>
      </c>
      <c r="AG30" s="421"/>
      <c r="AH30" s="423"/>
      <c r="AI30" s="786"/>
      <c r="AJ30" s="569"/>
      <c r="AK30" s="571"/>
      <c r="AL30" s="569" t="s">
        <v>158</v>
      </c>
      <c r="AM30" s="648" t="s">
        <v>54</v>
      </c>
      <c r="AN30" s="569" t="s">
        <v>158</v>
      </c>
      <c r="AO30" s="648" t="s">
        <v>54</v>
      </c>
      <c r="AP30" s="569" t="s">
        <v>838</v>
      </c>
      <c r="AQ30" s="571">
        <v>148.11420000000001</v>
      </c>
      <c r="AR30" s="569" t="s">
        <v>839</v>
      </c>
      <c r="AS30" s="571">
        <v>148.11420000000001</v>
      </c>
      <c r="AT30" s="423"/>
      <c r="AU30" s="423"/>
      <c r="AV30" s="772"/>
      <c r="AW30" s="447" t="s">
        <v>506</v>
      </c>
      <c r="AX30" s="657" t="s">
        <v>54</v>
      </c>
      <c r="AY30" s="447" t="s">
        <v>506</v>
      </c>
      <c r="AZ30" s="657" t="s">
        <v>54</v>
      </c>
      <c r="BA30" s="447" t="s">
        <v>506</v>
      </c>
      <c r="BB30" s="657" t="s">
        <v>54</v>
      </c>
      <c r="BC30" s="447" t="s">
        <v>506</v>
      </c>
      <c r="BD30" s="657" t="s">
        <v>54</v>
      </c>
      <c r="BE30" s="423"/>
    </row>
    <row r="31" spans="1:57" ht="21">
      <c r="A31" s="419"/>
      <c r="B31" s="762"/>
      <c r="C31" s="569"/>
      <c r="D31" s="648"/>
      <c r="E31" s="569"/>
      <c r="F31" s="648"/>
      <c r="G31" s="569"/>
      <c r="H31" s="648"/>
      <c r="I31" s="419"/>
      <c r="J31" s="419"/>
      <c r="K31" s="762"/>
      <c r="L31" s="667"/>
      <c r="M31" s="568"/>
      <c r="N31" s="569" t="s">
        <v>158</v>
      </c>
      <c r="O31" s="571" t="s">
        <v>54</v>
      </c>
      <c r="P31" s="569"/>
      <c r="Q31" s="571"/>
      <c r="R31" s="569" t="s">
        <v>158</v>
      </c>
      <c r="S31" s="571" t="s">
        <v>54</v>
      </c>
      <c r="T31" s="421"/>
      <c r="U31" s="421"/>
      <c r="V31" s="762"/>
      <c r="W31" s="569" t="s">
        <v>158</v>
      </c>
      <c r="X31" s="571" t="s">
        <v>54</v>
      </c>
      <c r="Y31" s="569"/>
      <c r="Z31" s="571"/>
      <c r="AA31" s="569" t="s">
        <v>158</v>
      </c>
      <c r="AB31" s="571" t="s">
        <v>54</v>
      </c>
      <c r="AC31" s="569"/>
      <c r="AD31" s="571"/>
      <c r="AE31" s="569"/>
      <c r="AF31" s="571"/>
      <c r="AG31" s="421"/>
      <c r="AH31" s="423"/>
      <c r="AI31" s="788"/>
      <c r="AJ31" s="569" t="s">
        <v>158</v>
      </c>
      <c r="AK31" s="571"/>
      <c r="AL31" s="569" t="s">
        <v>158</v>
      </c>
      <c r="AM31" s="648"/>
      <c r="AN31" s="569" t="s">
        <v>158</v>
      </c>
      <c r="AO31" s="648"/>
      <c r="AP31" s="569" t="s">
        <v>158</v>
      </c>
      <c r="AQ31" s="571"/>
      <c r="AR31" s="569" t="s">
        <v>158</v>
      </c>
      <c r="AS31" s="571"/>
      <c r="AT31" s="423"/>
      <c r="AU31" s="423"/>
      <c r="AV31" s="772"/>
      <c r="AW31" s="447" t="s">
        <v>506</v>
      </c>
      <c r="AX31" s="657" t="s">
        <v>54</v>
      </c>
      <c r="AY31" s="447" t="s">
        <v>506</v>
      </c>
      <c r="AZ31" s="657" t="s">
        <v>54</v>
      </c>
      <c r="BA31" s="447" t="s">
        <v>506</v>
      </c>
      <c r="BB31" s="657" t="s">
        <v>54</v>
      </c>
      <c r="BC31" s="447" t="s">
        <v>506</v>
      </c>
      <c r="BD31" s="657" t="s">
        <v>54</v>
      </c>
      <c r="BE31" s="423"/>
    </row>
    <row r="32" spans="1:57" ht="33.75">
      <c r="A32" s="419" t="s">
        <v>31</v>
      </c>
      <c r="B32" s="763" t="s">
        <v>483</v>
      </c>
      <c r="C32" s="569" t="s">
        <v>848</v>
      </c>
      <c r="D32" s="571">
        <v>77.958600000000004</v>
      </c>
      <c r="E32" s="569" t="s">
        <v>1331</v>
      </c>
      <c r="F32" s="571">
        <v>74.739000000000004</v>
      </c>
      <c r="G32" s="569" t="s">
        <v>1221</v>
      </c>
      <c r="H32" s="571">
        <v>124.761</v>
      </c>
      <c r="I32" s="419" t="s">
        <v>31</v>
      </c>
      <c r="J32" s="419" t="s">
        <v>31</v>
      </c>
      <c r="K32" s="763" t="s">
        <v>483</v>
      </c>
      <c r="L32" s="667" t="s">
        <v>1335</v>
      </c>
      <c r="M32" s="570">
        <v>118</v>
      </c>
      <c r="N32" s="569" t="s">
        <v>158</v>
      </c>
      <c r="O32" s="571" t="s">
        <v>54</v>
      </c>
      <c r="P32" s="667" t="s">
        <v>1335</v>
      </c>
      <c r="Q32" s="571">
        <v>118</v>
      </c>
      <c r="R32" s="569" t="s">
        <v>158</v>
      </c>
      <c r="S32" s="571" t="s">
        <v>54</v>
      </c>
      <c r="T32" s="421"/>
      <c r="U32" s="421"/>
      <c r="V32" s="766" t="s">
        <v>483</v>
      </c>
      <c r="W32" s="569" t="s">
        <v>1181</v>
      </c>
      <c r="X32" s="571">
        <v>118</v>
      </c>
      <c r="Y32" s="569" t="s">
        <v>1335</v>
      </c>
      <c r="Z32" s="571">
        <v>118</v>
      </c>
      <c r="AA32" s="569" t="s">
        <v>1271</v>
      </c>
      <c r="AB32" s="571">
        <v>1053.4967999999999</v>
      </c>
      <c r="AC32" s="667" t="s">
        <v>896</v>
      </c>
      <c r="AD32" s="571">
        <v>118</v>
      </c>
      <c r="AE32" s="569" t="s">
        <v>1271</v>
      </c>
      <c r="AF32" s="571">
        <v>1053.4967999999999</v>
      </c>
      <c r="AG32" s="421"/>
      <c r="AH32" s="423"/>
      <c r="AI32" s="763" t="s">
        <v>483</v>
      </c>
      <c r="AJ32" s="569" t="s">
        <v>524</v>
      </c>
      <c r="AK32" s="571">
        <v>647.40900000000011</v>
      </c>
      <c r="AL32" s="667" t="s">
        <v>896</v>
      </c>
      <c r="AM32" s="571">
        <v>118</v>
      </c>
      <c r="AN32" s="569" t="s">
        <v>1271</v>
      </c>
      <c r="AO32" s="571">
        <v>1053.4967999999999</v>
      </c>
      <c r="AP32" s="569" t="s">
        <v>1271</v>
      </c>
      <c r="AQ32" s="571">
        <v>1053.4967999999999</v>
      </c>
      <c r="AR32" s="569" t="s">
        <v>1271</v>
      </c>
      <c r="AS32" s="571">
        <v>1053.4967999999999</v>
      </c>
      <c r="AT32" s="423"/>
      <c r="AU32" s="423"/>
      <c r="AV32" s="772"/>
      <c r="AW32" s="447" t="s">
        <v>506</v>
      </c>
      <c r="AX32" s="657" t="s">
        <v>54</v>
      </c>
      <c r="AY32" s="447" t="s">
        <v>506</v>
      </c>
      <c r="AZ32" s="657" t="s">
        <v>54</v>
      </c>
      <c r="BA32" s="447" t="s">
        <v>506</v>
      </c>
      <c r="BB32" s="657" t="s">
        <v>54</v>
      </c>
      <c r="BC32" s="447" t="s">
        <v>506</v>
      </c>
      <c r="BD32" s="657" t="s">
        <v>54</v>
      </c>
      <c r="BE32" s="423"/>
    </row>
    <row r="33" spans="1:57" ht="33.75">
      <c r="A33" s="419" t="s">
        <v>31</v>
      </c>
      <c r="B33" s="764"/>
      <c r="C33" s="569" t="s">
        <v>849</v>
      </c>
      <c r="D33" s="571">
        <v>119.15639999999999</v>
      </c>
      <c r="E33" s="569" t="s">
        <v>1332</v>
      </c>
      <c r="F33" s="571">
        <v>268.3485</v>
      </c>
      <c r="G33" s="569" t="s">
        <v>1222</v>
      </c>
      <c r="H33" s="571">
        <v>218.94600000000003</v>
      </c>
      <c r="I33" s="419" t="s">
        <v>31</v>
      </c>
      <c r="J33" s="419" t="s">
        <v>31</v>
      </c>
      <c r="K33" s="764"/>
      <c r="L33" s="667"/>
      <c r="M33" s="570"/>
      <c r="N33" s="667" t="s">
        <v>884</v>
      </c>
      <c r="O33" s="571">
        <v>643.68119999999999</v>
      </c>
      <c r="P33" s="569" t="s">
        <v>158</v>
      </c>
      <c r="Q33" s="571" t="s">
        <v>54</v>
      </c>
      <c r="R33" s="667" t="s">
        <v>884</v>
      </c>
      <c r="S33" s="571">
        <v>643.68119999999999</v>
      </c>
      <c r="T33" s="421"/>
      <c r="U33" s="421"/>
      <c r="V33" s="767"/>
      <c r="W33" s="569" t="s">
        <v>158</v>
      </c>
      <c r="X33" s="571" t="s">
        <v>54</v>
      </c>
      <c r="Y33" s="569"/>
      <c r="Z33" s="571"/>
      <c r="AA33" s="569" t="s">
        <v>158</v>
      </c>
      <c r="AB33" s="571" t="s">
        <v>54</v>
      </c>
      <c r="AC33" s="569" t="s">
        <v>158</v>
      </c>
      <c r="AD33" s="571" t="s">
        <v>54</v>
      </c>
      <c r="AE33" s="569" t="s">
        <v>158</v>
      </c>
      <c r="AF33" s="571" t="s">
        <v>54</v>
      </c>
      <c r="AG33" s="421"/>
      <c r="AH33" s="423"/>
      <c r="AI33" s="764"/>
      <c r="AJ33" s="569" t="s">
        <v>525</v>
      </c>
      <c r="AK33" s="571">
        <v>258.09000000000003</v>
      </c>
      <c r="AL33" s="569"/>
      <c r="AM33" s="571"/>
      <c r="AN33" s="569" t="s">
        <v>908</v>
      </c>
      <c r="AO33" s="571">
        <v>643.68119999999999</v>
      </c>
      <c r="AP33" s="569" t="s">
        <v>908</v>
      </c>
      <c r="AQ33" s="571">
        <v>643.68119999999999</v>
      </c>
      <c r="AR33" s="569" t="s">
        <v>908</v>
      </c>
      <c r="AS33" s="571">
        <v>643.68119999999999</v>
      </c>
      <c r="AT33" s="423"/>
      <c r="AU33" s="423"/>
      <c r="AV33" s="772"/>
      <c r="AW33" s="447" t="s">
        <v>506</v>
      </c>
      <c r="AX33" s="657" t="s">
        <v>54</v>
      </c>
      <c r="AY33" s="447" t="s">
        <v>506</v>
      </c>
      <c r="AZ33" s="657" t="s">
        <v>54</v>
      </c>
      <c r="BA33" s="447" t="s">
        <v>506</v>
      </c>
      <c r="BB33" s="657" t="s">
        <v>54</v>
      </c>
      <c r="BC33" s="447" t="s">
        <v>506</v>
      </c>
      <c r="BD33" s="657" t="s">
        <v>54</v>
      </c>
      <c r="BE33" s="423"/>
    </row>
    <row r="34" spans="1:57" ht="45">
      <c r="A34" s="419" t="s">
        <v>31</v>
      </c>
      <c r="B34" s="764"/>
      <c r="C34" s="569" t="s">
        <v>850</v>
      </c>
      <c r="D34" s="571">
        <v>64</v>
      </c>
      <c r="E34" s="569" t="s">
        <v>1333</v>
      </c>
      <c r="F34" s="571">
        <v>298.6515</v>
      </c>
      <c r="G34" s="569" t="s">
        <v>158</v>
      </c>
      <c r="H34" s="648" t="s">
        <v>54</v>
      </c>
      <c r="I34" s="419" t="s">
        <v>31</v>
      </c>
      <c r="J34" s="419" t="s">
        <v>31</v>
      </c>
      <c r="K34" s="764"/>
      <c r="L34" s="569" t="s">
        <v>158</v>
      </c>
      <c r="M34" s="568" t="s">
        <v>54</v>
      </c>
      <c r="N34" s="667" t="s">
        <v>1359</v>
      </c>
      <c r="O34" s="571">
        <v>167.18</v>
      </c>
      <c r="P34" s="569" t="s">
        <v>158</v>
      </c>
      <c r="Q34" s="568" t="s">
        <v>54</v>
      </c>
      <c r="R34" s="667" t="s">
        <v>1359</v>
      </c>
      <c r="S34" s="571">
        <v>167.18</v>
      </c>
      <c r="T34" s="421"/>
      <c r="U34" s="421"/>
      <c r="V34" s="767"/>
      <c r="W34" s="569" t="s">
        <v>158</v>
      </c>
      <c r="X34" s="571" t="s">
        <v>54</v>
      </c>
      <c r="Y34" s="569" t="s">
        <v>158</v>
      </c>
      <c r="Z34" s="571" t="s">
        <v>54</v>
      </c>
      <c r="AA34" s="569"/>
      <c r="AB34" s="571"/>
      <c r="AC34" s="569" t="s">
        <v>158</v>
      </c>
      <c r="AD34" s="571" t="s">
        <v>54</v>
      </c>
      <c r="AE34" s="569"/>
      <c r="AF34" s="571"/>
      <c r="AG34" s="421"/>
      <c r="AH34" s="423"/>
      <c r="AI34" s="764"/>
      <c r="AJ34" s="569" t="s">
        <v>526</v>
      </c>
      <c r="AK34" s="571">
        <v>168.11550000000003</v>
      </c>
      <c r="AL34" s="569" t="s">
        <v>158</v>
      </c>
      <c r="AM34" s="648" t="s">
        <v>54</v>
      </c>
      <c r="AN34" s="569"/>
      <c r="AO34" s="571"/>
      <c r="AP34" s="569"/>
      <c r="AQ34" s="571"/>
      <c r="AR34" s="569"/>
      <c r="AS34" s="571"/>
      <c r="AT34" s="423"/>
      <c r="AU34" s="423"/>
      <c r="AV34" s="772"/>
      <c r="AW34" s="447" t="s">
        <v>506</v>
      </c>
      <c r="AX34" s="657" t="s">
        <v>54</v>
      </c>
      <c r="AY34" s="447" t="s">
        <v>506</v>
      </c>
      <c r="AZ34" s="657" t="s">
        <v>54</v>
      </c>
      <c r="BA34" s="447" t="s">
        <v>506</v>
      </c>
      <c r="BB34" s="657" t="s">
        <v>54</v>
      </c>
      <c r="BC34" s="447" t="s">
        <v>506</v>
      </c>
      <c r="BD34" s="657" t="s">
        <v>54</v>
      </c>
      <c r="BE34" s="423"/>
    </row>
    <row r="35" spans="1:57" ht="56.25">
      <c r="A35" s="419"/>
      <c r="B35" s="764"/>
      <c r="C35" s="569"/>
      <c r="D35" s="648"/>
      <c r="E35" s="569"/>
      <c r="F35" s="648"/>
      <c r="G35" s="569"/>
      <c r="H35" s="648"/>
      <c r="I35" s="419"/>
      <c r="J35" s="419"/>
      <c r="K35" s="764"/>
      <c r="L35" s="569"/>
      <c r="M35" s="568"/>
      <c r="N35" s="667"/>
      <c r="O35" s="571"/>
      <c r="P35" s="569"/>
      <c r="Q35" s="568"/>
      <c r="R35" s="667"/>
      <c r="S35" s="571"/>
      <c r="T35" s="421"/>
      <c r="U35" s="421"/>
      <c r="V35" s="767"/>
      <c r="W35" s="569"/>
      <c r="X35" s="571"/>
      <c r="Y35" s="569"/>
      <c r="Z35" s="571"/>
      <c r="AA35" s="569" t="s">
        <v>1268</v>
      </c>
      <c r="AB35" s="571">
        <v>167.18</v>
      </c>
      <c r="AC35" s="569"/>
      <c r="AD35" s="571"/>
      <c r="AE35" s="569" t="s">
        <v>1268</v>
      </c>
      <c r="AF35" s="571">
        <v>167.18</v>
      </c>
      <c r="AG35" s="421"/>
      <c r="AH35" s="423"/>
      <c r="AI35" s="764"/>
      <c r="AJ35" s="569" t="s">
        <v>556</v>
      </c>
      <c r="AK35" s="571">
        <v>310.57950000000005</v>
      </c>
      <c r="AL35" s="569" t="s">
        <v>158</v>
      </c>
      <c r="AM35" s="648"/>
      <c r="AN35" s="569" t="s">
        <v>1268</v>
      </c>
      <c r="AO35" s="571">
        <v>167.18</v>
      </c>
      <c r="AP35" s="569" t="s">
        <v>1268</v>
      </c>
      <c r="AQ35" s="571">
        <v>167.18</v>
      </c>
      <c r="AR35" s="569" t="s">
        <v>1268</v>
      </c>
      <c r="AS35" s="571">
        <v>167.18</v>
      </c>
      <c r="AT35" s="423"/>
      <c r="AU35" s="423"/>
      <c r="AV35" s="772"/>
      <c r="AW35" s="447" t="s">
        <v>506</v>
      </c>
      <c r="AX35" s="657" t="s">
        <v>54</v>
      </c>
      <c r="AY35" s="447" t="s">
        <v>506</v>
      </c>
      <c r="AZ35" s="657" t="s">
        <v>54</v>
      </c>
      <c r="BA35" s="447" t="s">
        <v>506</v>
      </c>
      <c r="BB35" s="657" t="s">
        <v>54</v>
      </c>
      <c r="BC35" s="447" t="s">
        <v>506</v>
      </c>
      <c r="BD35" s="657" t="s">
        <v>54</v>
      </c>
      <c r="BE35" s="423"/>
    </row>
    <row r="36" spans="1:57" ht="45">
      <c r="A36" s="419" t="s">
        <v>31</v>
      </c>
      <c r="B36" s="764"/>
      <c r="C36" s="569" t="s">
        <v>158</v>
      </c>
      <c r="D36" s="648" t="s">
        <v>54</v>
      </c>
      <c r="E36" s="569" t="s">
        <v>158</v>
      </c>
      <c r="F36" s="648" t="s">
        <v>54</v>
      </c>
      <c r="G36" s="569" t="s">
        <v>158</v>
      </c>
      <c r="H36" s="648" t="s">
        <v>54</v>
      </c>
      <c r="I36" s="419" t="s">
        <v>31</v>
      </c>
      <c r="J36" s="419" t="s">
        <v>31</v>
      </c>
      <c r="K36" s="764"/>
      <c r="L36" s="569" t="s">
        <v>158</v>
      </c>
      <c r="M36" s="568" t="s">
        <v>54</v>
      </c>
      <c r="N36" s="667" t="s">
        <v>885</v>
      </c>
      <c r="O36" s="571">
        <v>218.13</v>
      </c>
      <c r="P36" s="569" t="s">
        <v>158</v>
      </c>
      <c r="Q36" s="568" t="s">
        <v>54</v>
      </c>
      <c r="R36" s="667" t="s">
        <v>885</v>
      </c>
      <c r="S36" s="571">
        <v>218.13</v>
      </c>
      <c r="T36" s="421"/>
      <c r="U36" s="421"/>
      <c r="V36" s="767"/>
      <c r="W36" s="569" t="s">
        <v>158</v>
      </c>
      <c r="X36" s="571" t="s">
        <v>54</v>
      </c>
      <c r="Y36" s="569" t="s">
        <v>158</v>
      </c>
      <c r="Z36" s="571" t="s">
        <v>54</v>
      </c>
      <c r="AA36" s="569" t="s">
        <v>1269</v>
      </c>
      <c r="AB36" s="571">
        <v>218.13</v>
      </c>
      <c r="AC36" s="569" t="s">
        <v>158</v>
      </c>
      <c r="AD36" s="571" t="s">
        <v>54</v>
      </c>
      <c r="AE36" s="569" t="s">
        <v>1269</v>
      </c>
      <c r="AF36" s="571">
        <v>218.13</v>
      </c>
      <c r="AG36" s="421"/>
      <c r="AH36" s="423"/>
      <c r="AI36" s="764"/>
      <c r="AJ36" s="569" t="s">
        <v>557</v>
      </c>
      <c r="AK36" s="571">
        <v>387.87</v>
      </c>
      <c r="AL36" s="569" t="s">
        <v>158</v>
      </c>
      <c r="AM36" s="648" t="s">
        <v>54</v>
      </c>
      <c r="AN36" s="569" t="s">
        <v>1269</v>
      </c>
      <c r="AO36" s="571">
        <v>218.13</v>
      </c>
      <c r="AP36" s="569" t="s">
        <v>1269</v>
      </c>
      <c r="AQ36" s="571">
        <v>218.13</v>
      </c>
      <c r="AR36" s="569" t="s">
        <v>1269</v>
      </c>
      <c r="AS36" s="571">
        <v>218.13</v>
      </c>
      <c r="AT36" s="423"/>
      <c r="AU36" s="423"/>
      <c r="AV36" s="772"/>
      <c r="AW36" s="447" t="s">
        <v>506</v>
      </c>
      <c r="AX36" s="657" t="s">
        <v>54</v>
      </c>
      <c r="AY36" s="447" t="s">
        <v>506</v>
      </c>
      <c r="AZ36" s="657" t="s">
        <v>54</v>
      </c>
      <c r="BA36" s="447" t="s">
        <v>506</v>
      </c>
      <c r="BB36" s="657" t="s">
        <v>54</v>
      </c>
      <c r="BC36" s="447" t="s">
        <v>506</v>
      </c>
      <c r="BD36" s="657" t="s">
        <v>54</v>
      </c>
      <c r="BE36" s="423"/>
    </row>
    <row r="37" spans="1:57" ht="45">
      <c r="A37" s="419"/>
      <c r="B37" s="764"/>
      <c r="C37" s="569"/>
      <c r="D37" s="648"/>
      <c r="E37" s="569"/>
      <c r="F37" s="648"/>
      <c r="G37" s="569"/>
      <c r="H37" s="648"/>
      <c r="I37" s="419"/>
      <c r="J37" s="419"/>
      <c r="K37" s="764"/>
      <c r="L37" s="569"/>
      <c r="M37" s="568"/>
      <c r="N37" s="667" t="s">
        <v>886</v>
      </c>
      <c r="O37" s="571">
        <v>467.7312</v>
      </c>
      <c r="P37" s="569"/>
      <c r="Q37" s="568"/>
      <c r="R37" s="667" t="s">
        <v>886</v>
      </c>
      <c r="S37" s="571">
        <v>467.7312</v>
      </c>
      <c r="T37" s="421"/>
      <c r="U37" s="421"/>
      <c r="V37" s="767"/>
      <c r="W37" s="569"/>
      <c r="X37" s="571"/>
      <c r="Y37" s="569"/>
      <c r="Z37" s="571"/>
      <c r="AA37" s="569" t="s">
        <v>1270</v>
      </c>
      <c r="AB37" s="571">
        <v>467.73</v>
      </c>
      <c r="AC37" s="569"/>
      <c r="AD37" s="571"/>
      <c r="AE37" s="569" t="s">
        <v>1270</v>
      </c>
      <c r="AF37" s="571">
        <v>467.73</v>
      </c>
      <c r="AG37" s="421"/>
      <c r="AH37" s="423"/>
      <c r="AI37" s="764"/>
      <c r="AJ37" s="569" t="s">
        <v>158</v>
      </c>
      <c r="AK37" s="648"/>
      <c r="AL37" s="569" t="s">
        <v>158</v>
      </c>
      <c r="AM37" s="648"/>
      <c r="AN37" s="569" t="s">
        <v>1270</v>
      </c>
      <c r="AO37" s="571">
        <v>467.73</v>
      </c>
      <c r="AP37" s="569" t="s">
        <v>1270</v>
      </c>
      <c r="AQ37" s="571">
        <v>467.7312</v>
      </c>
      <c r="AR37" s="569" t="s">
        <v>1270</v>
      </c>
      <c r="AS37" s="571">
        <v>467.7312</v>
      </c>
      <c r="AT37" s="423"/>
      <c r="AU37" s="423"/>
      <c r="AV37" s="773"/>
      <c r="AW37" s="447" t="s">
        <v>506</v>
      </c>
      <c r="AX37" s="657" t="s">
        <v>54</v>
      </c>
      <c r="AY37" s="447" t="s">
        <v>506</v>
      </c>
      <c r="AZ37" s="657" t="s">
        <v>54</v>
      </c>
      <c r="BA37" s="447" t="s">
        <v>506</v>
      </c>
      <c r="BB37" s="657" t="s">
        <v>54</v>
      </c>
      <c r="BC37" s="447" t="s">
        <v>506</v>
      </c>
      <c r="BD37" s="657" t="s">
        <v>54</v>
      </c>
      <c r="BE37" s="423"/>
    </row>
    <row r="38" spans="1:57" ht="22.5">
      <c r="A38" s="419" t="s">
        <v>31</v>
      </c>
      <c r="B38" s="764"/>
      <c r="C38" s="569" t="s">
        <v>158</v>
      </c>
      <c r="D38" s="648" t="s">
        <v>54</v>
      </c>
      <c r="E38" s="569" t="s">
        <v>158</v>
      </c>
      <c r="F38" s="648" t="s">
        <v>54</v>
      </c>
      <c r="G38" s="569" t="s">
        <v>158</v>
      </c>
      <c r="H38" s="648" t="s">
        <v>54</v>
      </c>
      <c r="I38" s="419" t="s">
        <v>31</v>
      </c>
      <c r="J38" s="419" t="s">
        <v>31</v>
      </c>
      <c r="K38" s="764"/>
      <c r="L38" s="569" t="s">
        <v>158</v>
      </c>
      <c r="M38" s="568" t="s">
        <v>54</v>
      </c>
      <c r="N38" s="667" t="s">
        <v>887</v>
      </c>
      <c r="O38" s="571">
        <v>292.88279999999997</v>
      </c>
      <c r="P38" s="569" t="s">
        <v>158</v>
      </c>
      <c r="Q38" s="568" t="s">
        <v>54</v>
      </c>
      <c r="R38" s="667" t="s">
        <v>887</v>
      </c>
      <c r="S38" s="571">
        <v>292.88279999999997</v>
      </c>
      <c r="T38" s="421"/>
      <c r="U38" s="421"/>
      <c r="V38" s="767"/>
      <c r="W38" s="569" t="s">
        <v>158</v>
      </c>
      <c r="X38" s="571" t="s">
        <v>54</v>
      </c>
      <c r="Y38" s="569" t="s">
        <v>158</v>
      </c>
      <c r="Z38" s="571" t="s">
        <v>54</v>
      </c>
      <c r="AA38" s="667" t="s">
        <v>887</v>
      </c>
      <c r="AB38" s="571">
        <v>292.88279999999997</v>
      </c>
      <c r="AC38" s="569" t="s">
        <v>158</v>
      </c>
      <c r="AD38" s="571" t="s">
        <v>54</v>
      </c>
      <c r="AE38" s="667" t="s">
        <v>887</v>
      </c>
      <c r="AF38" s="571">
        <v>292.88279999999997</v>
      </c>
      <c r="AG38" s="421"/>
      <c r="AH38" s="423"/>
      <c r="AI38" s="764"/>
      <c r="AJ38" s="569" t="s">
        <v>158</v>
      </c>
      <c r="AK38" s="648" t="s">
        <v>54</v>
      </c>
      <c r="AL38" s="569" t="s">
        <v>158</v>
      </c>
      <c r="AM38" s="648" t="s">
        <v>54</v>
      </c>
      <c r="AN38" s="667" t="s">
        <v>887</v>
      </c>
      <c r="AO38" s="571">
        <v>292.88279999999997</v>
      </c>
      <c r="AP38" s="667" t="s">
        <v>887</v>
      </c>
      <c r="AQ38" s="571">
        <v>292.88279999999997</v>
      </c>
      <c r="AR38" s="667" t="s">
        <v>887</v>
      </c>
      <c r="AS38" s="571">
        <v>292.88279999999997</v>
      </c>
      <c r="AT38" s="423"/>
      <c r="AU38" s="423"/>
      <c r="AV38" s="785" t="s">
        <v>815</v>
      </c>
      <c r="AW38" s="447" t="s">
        <v>506</v>
      </c>
      <c r="AX38" s="657" t="s">
        <v>54</v>
      </c>
      <c r="AY38" s="447" t="s">
        <v>506</v>
      </c>
      <c r="AZ38" s="657" t="s">
        <v>54</v>
      </c>
      <c r="BA38" s="447" t="s">
        <v>506</v>
      </c>
      <c r="BB38" s="657" t="s">
        <v>54</v>
      </c>
      <c r="BC38" s="447" t="s">
        <v>506</v>
      </c>
      <c r="BD38" s="657" t="s">
        <v>54</v>
      </c>
      <c r="BE38" s="423"/>
    </row>
    <row r="39" spans="1:57" ht="22.5">
      <c r="A39" s="419"/>
      <c r="B39" s="764"/>
      <c r="C39" s="569"/>
      <c r="D39" s="648"/>
      <c r="E39" s="569"/>
      <c r="F39" s="648"/>
      <c r="G39" s="569"/>
      <c r="H39" s="648"/>
      <c r="I39" s="419"/>
      <c r="J39" s="419"/>
      <c r="K39" s="764"/>
      <c r="L39" s="569" t="s">
        <v>1180</v>
      </c>
      <c r="M39" s="570">
        <v>118</v>
      </c>
      <c r="N39" s="667"/>
      <c r="O39" s="571"/>
      <c r="P39" s="569" t="s">
        <v>1180</v>
      </c>
      <c r="Q39" s="571">
        <v>118</v>
      </c>
      <c r="R39" s="667"/>
      <c r="S39" s="571"/>
      <c r="T39" s="421"/>
      <c r="U39" s="421"/>
      <c r="V39" s="767"/>
      <c r="W39" s="569"/>
      <c r="X39" s="571"/>
      <c r="Y39" s="569" t="s">
        <v>1180</v>
      </c>
      <c r="Z39" s="571">
        <v>118</v>
      </c>
      <c r="AA39" s="569"/>
      <c r="AB39" s="571"/>
      <c r="AC39" s="569" t="s">
        <v>901</v>
      </c>
      <c r="AD39" s="571">
        <v>118</v>
      </c>
      <c r="AE39" s="569"/>
      <c r="AF39" s="571"/>
      <c r="AG39" s="421"/>
      <c r="AH39" s="423"/>
      <c r="AI39" s="764"/>
      <c r="AJ39" s="569" t="s">
        <v>158</v>
      </c>
      <c r="AK39" s="648"/>
      <c r="AL39" s="569" t="s">
        <v>901</v>
      </c>
      <c r="AM39" s="571">
        <v>118</v>
      </c>
      <c r="AN39" s="569" t="s">
        <v>158</v>
      </c>
      <c r="AO39" s="648"/>
      <c r="AP39" s="569" t="s">
        <v>158</v>
      </c>
      <c r="AQ39" s="648"/>
      <c r="AR39" s="569" t="s">
        <v>158</v>
      </c>
      <c r="AS39" s="648"/>
      <c r="AT39" s="423"/>
      <c r="AU39" s="423"/>
      <c r="AV39" s="786"/>
      <c r="AW39" s="447" t="s">
        <v>506</v>
      </c>
      <c r="AX39" s="657" t="s">
        <v>54</v>
      </c>
      <c r="AY39" s="447" t="s">
        <v>506</v>
      </c>
      <c r="AZ39" s="657" t="s">
        <v>54</v>
      </c>
      <c r="BA39" s="447" t="s">
        <v>506</v>
      </c>
      <c r="BB39" s="657" t="s">
        <v>54</v>
      </c>
      <c r="BC39" s="447" t="s">
        <v>506</v>
      </c>
      <c r="BD39" s="657" t="s">
        <v>54</v>
      </c>
      <c r="BE39" s="423"/>
    </row>
    <row r="40" spans="1:57" ht="21">
      <c r="A40" s="419" t="s">
        <v>31</v>
      </c>
      <c r="B40" s="765"/>
      <c r="C40" s="569" t="s">
        <v>158</v>
      </c>
      <c r="D40" s="648" t="s">
        <v>54</v>
      </c>
      <c r="E40" s="569" t="s">
        <v>158</v>
      </c>
      <c r="F40" s="648" t="s">
        <v>54</v>
      </c>
      <c r="G40" s="569" t="s">
        <v>158</v>
      </c>
      <c r="H40" s="648" t="s">
        <v>54</v>
      </c>
      <c r="I40" s="419" t="s">
        <v>31</v>
      </c>
      <c r="J40" s="419" t="s">
        <v>31</v>
      </c>
      <c r="K40" s="765"/>
      <c r="L40" s="569" t="s">
        <v>158</v>
      </c>
      <c r="M40" s="568" t="s">
        <v>54</v>
      </c>
      <c r="N40" s="569" t="s">
        <v>158</v>
      </c>
      <c r="O40" s="568" t="s">
        <v>54</v>
      </c>
      <c r="P40" s="569" t="s">
        <v>158</v>
      </c>
      <c r="Q40" s="568" t="s">
        <v>54</v>
      </c>
      <c r="R40" s="569" t="s">
        <v>158</v>
      </c>
      <c r="S40" s="568" t="s">
        <v>54</v>
      </c>
      <c r="T40" s="421"/>
      <c r="U40" s="421"/>
      <c r="V40" s="768"/>
      <c r="W40" s="569" t="s">
        <v>158</v>
      </c>
      <c r="X40" s="571" t="s">
        <v>54</v>
      </c>
      <c r="Y40" s="569" t="s">
        <v>158</v>
      </c>
      <c r="Z40" s="571" t="s">
        <v>54</v>
      </c>
      <c r="AA40" s="569" t="s">
        <v>158</v>
      </c>
      <c r="AB40" s="571" t="s">
        <v>54</v>
      </c>
      <c r="AC40" s="569" t="s">
        <v>158</v>
      </c>
      <c r="AD40" s="571" t="s">
        <v>54</v>
      </c>
      <c r="AE40" s="569"/>
      <c r="AF40" s="571"/>
      <c r="AG40" s="421"/>
      <c r="AH40" s="423"/>
      <c r="AI40" s="765"/>
      <c r="AJ40" s="569" t="s">
        <v>158</v>
      </c>
      <c r="AK40" s="648" t="s">
        <v>54</v>
      </c>
      <c r="AL40" s="569" t="s">
        <v>158</v>
      </c>
      <c r="AM40" s="648" t="s">
        <v>54</v>
      </c>
      <c r="AN40" s="569" t="s">
        <v>158</v>
      </c>
      <c r="AO40" s="648" t="s">
        <v>54</v>
      </c>
      <c r="AP40" s="569" t="s">
        <v>158</v>
      </c>
      <c r="AQ40" s="648" t="s">
        <v>54</v>
      </c>
      <c r="AR40" s="569" t="s">
        <v>158</v>
      </c>
      <c r="AS40" s="648" t="s">
        <v>54</v>
      </c>
      <c r="AT40" s="423"/>
      <c r="AU40" s="423"/>
      <c r="AV40" s="786"/>
      <c r="AW40" s="447" t="s">
        <v>506</v>
      </c>
      <c r="AX40" s="657" t="s">
        <v>54</v>
      </c>
      <c r="AY40" s="447" t="s">
        <v>506</v>
      </c>
      <c r="AZ40" s="657" t="s">
        <v>54</v>
      </c>
      <c r="BA40" s="447" t="s">
        <v>506</v>
      </c>
      <c r="BB40" s="657" t="s">
        <v>54</v>
      </c>
      <c r="BC40" s="447" t="s">
        <v>506</v>
      </c>
      <c r="BD40" s="657" t="s">
        <v>54</v>
      </c>
      <c r="BE40" s="423"/>
    </row>
    <row r="41" spans="1:57" ht="22.5">
      <c r="A41" s="419" t="s">
        <v>31</v>
      </c>
      <c r="B41" s="769" t="s">
        <v>485</v>
      </c>
      <c r="C41" s="569" t="s">
        <v>1421</v>
      </c>
      <c r="D41" s="571">
        <v>139.21</v>
      </c>
      <c r="E41" s="569" t="s">
        <v>158</v>
      </c>
      <c r="F41" s="571" t="s">
        <v>54</v>
      </c>
      <c r="G41" s="569" t="s">
        <v>158</v>
      </c>
      <c r="H41" s="571" t="s">
        <v>54</v>
      </c>
      <c r="I41" s="419" t="s">
        <v>31</v>
      </c>
      <c r="J41" s="419" t="s">
        <v>31</v>
      </c>
      <c r="K41" s="769" t="s">
        <v>485</v>
      </c>
      <c r="L41" s="667" t="s">
        <v>871</v>
      </c>
      <c r="M41" s="570">
        <v>89.87</v>
      </c>
      <c r="N41" s="667"/>
      <c r="O41" s="571"/>
      <c r="P41" s="667" t="s">
        <v>897</v>
      </c>
      <c r="Q41" s="571">
        <v>139.20959999999999</v>
      </c>
      <c r="R41" s="667"/>
      <c r="S41" s="571"/>
      <c r="T41" s="421"/>
      <c r="U41" s="421"/>
      <c r="V41" s="774" t="s">
        <v>485</v>
      </c>
      <c r="W41" s="569" t="s">
        <v>158</v>
      </c>
      <c r="X41" s="571" t="s">
        <v>54</v>
      </c>
      <c r="Y41" s="569" t="s">
        <v>847</v>
      </c>
      <c r="Z41" s="570">
        <v>89.87</v>
      </c>
      <c r="AA41" s="569"/>
      <c r="AB41" s="571"/>
      <c r="AC41" s="569" t="s">
        <v>847</v>
      </c>
      <c r="AD41" s="570">
        <v>89.87</v>
      </c>
      <c r="AE41" s="569"/>
      <c r="AF41" s="571"/>
      <c r="AG41" s="421"/>
      <c r="AH41" s="423"/>
      <c r="AI41" s="769" t="s">
        <v>485</v>
      </c>
      <c r="AJ41" s="569" t="s">
        <v>527</v>
      </c>
      <c r="AK41" s="571">
        <v>387.87</v>
      </c>
      <c r="AL41" s="569"/>
      <c r="AM41" s="571"/>
      <c r="AN41" s="569"/>
      <c r="AO41" s="571"/>
      <c r="AP41" s="569"/>
      <c r="AQ41" s="571"/>
      <c r="AR41" s="569"/>
      <c r="AS41" s="571"/>
      <c r="AT41" s="423"/>
      <c r="AU41" s="423"/>
      <c r="AV41" s="786"/>
      <c r="AW41" s="447" t="s">
        <v>506</v>
      </c>
      <c r="AX41" s="657" t="s">
        <v>54</v>
      </c>
      <c r="AY41" s="447" t="s">
        <v>506</v>
      </c>
      <c r="AZ41" s="657" t="s">
        <v>54</v>
      </c>
      <c r="BA41" s="447" t="s">
        <v>506</v>
      </c>
      <c r="BB41" s="657" t="s">
        <v>54</v>
      </c>
      <c r="BC41" s="447" t="s">
        <v>506</v>
      </c>
      <c r="BD41" s="657" t="s">
        <v>54</v>
      </c>
      <c r="BE41" s="423"/>
    </row>
    <row r="42" spans="1:57" ht="33.75">
      <c r="A42" s="419" t="s">
        <v>31</v>
      </c>
      <c r="B42" s="770"/>
      <c r="C42" s="569" t="s">
        <v>158</v>
      </c>
      <c r="D42" s="571" t="s">
        <v>54</v>
      </c>
      <c r="E42" s="569" t="s">
        <v>158</v>
      </c>
      <c r="F42" s="571" t="s">
        <v>54</v>
      </c>
      <c r="G42" s="569" t="s">
        <v>158</v>
      </c>
      <c r="H42" s="571" t="s">
        <v>54</v>
      </c>
      <c r="I42" s="419" t="s">
        <v>31</v>
      </c>
      <c r="J42" s="419" t="s">
        <v>31</v>
      </c>
      <c r="K42" s="770"/>
      <c r="L42" s="569" t="s">
        <v>158</v>
      </c>
      <c r="M42" s="571" t="s">
        <v>54</v>
      </c>
      <c r="N42" s="667" t="s">
        <v>889</v>
      </c>
      <c r="O42" s="571">
        <v>1141.48</v>
      </c>
      <c r="P42" s="569" t="s">
        <v>158</v>
      </c>
      <c r="Q42" s="571" t="s">
        <v>54</v>
      </c>
      <c r="R42" s="667" t="s">
        <v>888</v>
      </c>
      <c r="S42" s="571">
        <v>1141.48</v>
      </c>
      <c r="T42" s="421"/>
      <c r="U42" s="421"/>
      <c r="V42" s="775"/>
      <c r="W42" s="569" t="s">
        <v>158</v>
      </c>
      <c r="X42" s="571" t="s">
        <v>54</v>
      </c>
      <c r="Y42" s="569" t="s">
        <v>158</v>
      </c>
      <c r="Z42" s="571" t="s">
        <v>54</v>
      </c>
      <c r="AA42" s="569"/>
      <c r="AB42" s="571"/>
      <c r="AC42" s="569" t="s">
        <v>158</v>
      </c>
      <c r="AD42" s="571" t="s">
        <v>54</v>
      </c>
      <c r="AE42" s="569"/>
      <c r="AF42" s="571"/>
      <c r="AG42" s="421"/>
      <c r="AH42" s="423"/>
      <c r="AI42" s="770"/>
      <c r="AJ42" s="569" t="s">
        <v>528</v>
      </c>
      <c r="AK42" s="571">
        <v>647.40900000000011</v>
      </c>
      <c r="AL42" s="569" t="s">
        <v>158</v>
      </c>
      <c r="AM42" s="648" t="s">
        <v>54</v>
      </c>
      <c r="AN42" s="569" t="s">
        <v>889</v>
      </c>
      <c r="AO42" s="571">
        <v>1141.48</v>
      </c>
      <c r="AP42" s="569" t="s">
        <v>889</v>
      </c>
      <c r="AQ42" s="571">
        <v>1141.48</v>
      </c>
      <c r="AR42" s="569" t="s">
        <v>889</v>
      </c>
      <c r="AS42" s="571">
        <v>1141.48</v>
      </c>
      <c r="AT42" s="423"/>
      <c r="AU42" s="423"/>
      <c r="AV42" s="786"/>
      <c r="AW42" s="447" t="s">
        <v>506</v>
      </c>
      <c r="AX42" s="657" t="s">
        <v>54</v>
      </c>
      <c r="AY42" s="447" t="s">
        <v>506</v>
      </c>
      <c r="AZ42" s="657" t="s">
        <v>54</v>
      </c>
      <c r="BA42" s="447" t="s">
        <v>506</v>
      </c>
      <c r="BB42" s="657" t="s">
        <v>54</v>
      </c>
      <c r="BC42" s="447" t="s">
        <v>506</v>
      </c>
      <c r="BD42" s="657" t="s">
        <v>54</v>
      </c>
      <c r="BE42" s="423"/>
    </row>
    <row r="43" spans="1:57" ht="45">
      <c r="A43" s="419"/>
      <c r="B43" s="770"/>
      <c r="C43" s="569"/>
      <c r="D43" s="571"/>
      <c r="E43" s="569"/>
      <c r="F43" s="571"/>
      <c r="G43" s="569"/>
      <c r="H43" s="571"/>
      <c r="I43" s="419"/>
      <c r="J43" s="419"/>
      <c r="K43" s="770"/>
      <c r="L43" s="569"/>
      <c r="M43" s="571"/>
      <c r="N43" s="667" t="s">
        <v>890</v>
      </c>
      <c r="O43" s="571">
        <v>576.86</v>
      </c>
      <c r="P43" s="569"/>
      <c r="Q43" s="571"/>
      <c r="R43" s="667" t="s">
        <v>794</v>
      </c>
      <c r="S43" s="571">
        <v>576.86</v>
      </c>
      <c r="T43" s="421"/>
      <c r="U43" s="421"/>
      <c r="V43" s="775"/>
      <c r="W43" s="569" t="s">
        <v>158</v>
      </c>
      <c r="X43" s="571" t="s">
        <v>54</v>
      </c>
      <c r="Y43" s="569"/>
      <c r="Z43" s="571"/>
      <c r="AA43" s="569" t="s">
        <v>985</v>
      </c>
      <c r="AB43" s="571">
        <v>576.86</v>
      </c>
      <c r="AC43" s="569"/>
      <c r="AD43" s="571"/>
      <c r="AE43" s="569" t="s">
        <v>802</v>
      </c>
      <c r="AF43" s="571">
        <v>576.86</v>
      </c>
      <c r="AG43" s="421"/>
      <c r="AH43" s="423"/>
      <c r="AI43" s="770"/>
      <c r="AJ43" s="569" t="s">
        <v>158</v>
      </c>
      <c r="AK43" s="571"/>
      <c r="AL43" s="569" t="s">
        <v>158</v>
      </c>
      <c r="AM43" s="648"/>
      <c r="AN43" s="569" t="s">
        <v>806</v>
      </c>
      <c r="AO43" s="571">
        <v>576.86</v>
      </c>
      <c r="AP43" s="569" t="s">
        <v>911</v>
      </c>
      <c r="AQ43" s="571">
        <v>576.86</v>
      </c>
      <c r="AR43" s="569" t="s">
        <v>911</v>
      </c>
      <c r="AS43" s="571">
        <v>576.86</v>
      </c>
      <c r="AT43" s="423"/>
      <c r="AU43" s="423"/>
      <c r="AV43" s="786"/>
      <c r="AW43" s="447" t="s">
        <v>506</v>
      </c>
      <c r="AX43" s="657" t="s">
        <v>54</v>
      </c>
      <c r="AY43" s="447" t="s">
        <v>506</v>
      </c>
      <c r="AZ43" s="657" t="s">
        <v>54</v>
      </c>
      <c r="BA43" s="447" t="s">
        <v>506</v>
      </c>
      <c r="BB43" s="657" t="s">
        <v>54</v>
      </c>
      <c r="BC43" s="447" t="s">
        <v>506</v>
      </c>
      <c r="BD43" s="657" t="s">
        <v>54</v>
      </c>
      <c r="BE43" s="423"/>
    </row>
    <row r="44" spans="1:57" ht="45">
      <c r="A44" s="419"/>
      <c r="B44" s="770"/>
      <c r="C44" s="569"/>
      <c r="D44" s="571"/>
      <c r="E44" s="569"/>
      <c r="F44" s="571"/>
      <c r="G44" s="569"/>
      <c r="H44" s="571"/>
      <c r="I44" s="419"/>
      <c r="J44" s="419"/>
      <c r="K44" s="770"/>
      <c r="L44" s="569"/>
      <c r="M44" s="571"/>
      <c r="N44" s="569"/>
      <c r="O44" s="571"/>
      <c r="P44" s="569"/>
      <c r="Q44" s="571"/>
      <c r="R44" s="569"/>
      <c r="S44" s="571"/>
      <c r="T44" s="421"/>
      <c r="U44" s="421"/>
      <c r="V44" s="775"/>
      <c r="W44" s="569" t="s">
        <v>158</v>
      </c>
      <c r="X44" s="571" t="s">
        <v>54</v>
      </c>
      <c r="Y44" s="569"/>
      <c r="Z44" s="571"/>
      <c r="AA44" s="569" t="s">
        <v>796</v>
      </c>
      <c r="AB44" s="571">
        <v>1150.3900000000001</v>
      </c>
      <c r="AC44" s="569"/>
      <c r="AD44" s="571"/>
      <c r="AE44" s="569" t="s">
        <v>803</v>
      </c>
      <c r="AF44" s="571">
        <v>1150.3900000000001</v>
      </c>
      <c r="AG44" s="421"/>
      <c r="AH44" s="423"/>
      <c r="AI44" s="770"/>
      <c r="AJ44" s="569" t="s">
        <v>158</v>
      </c>
      <c r="AK44" s="571"/>
      <c r="AL44" s="569" t="s">
        <v>158</v>
      </c>
      <c r="AM44" s="648"/>
      <c r="AN44" s="569" t="s">
        <v>807</v>
      </c>
      <c r="AO44" s="571">
        <v>1150.3900000000001</v>
      </c>
      <c r="AP44" s="569" t="s">
        <v>912</v>
      </c>
      <c r="AQ44" s="571">
        <v>1150.3900000000001</v>
      </c>
      <c r="AR44" s="569" t="s">
        <v>912</v>
      </c>
      <c r="AS44" s="571">
        <v>1150.3900000000001</v>
      </c>
      <c r="AT44" s="423"/>
      <c r="AU44" s="423"/>
      <c r="AV44" s="786"/>
      <c r="AW44" s="447" t="s">
        <v>506</v>
      </c>
      <c r="AX44" s="657" t="s">
        <v>54</v>
      </c>
      <c r="AY44" s="447" t="s">
        <v>506</v>
      </c>
      <c r="AZ44" s="657" t="s">
        <v>54</v>
      </c>
      <c r="BA44" s="447" t="s">
        <v>506</v>
      </c>
      <c r="BB44" s="657" t="s">
        <v>54</v>
      </c>
      <c r="BC44" s="447" t="s">
        <v>506</v>
      </c>
      <c r="BD44" s="657" t="s">
        <v>54</v>
      </c>
      <c r="BE44" s="423"/>
    </row>
    <row r="45" spans="1:57" ht="45">
      <c r="A45" s="419" t="s">
        <v>31</v>
      </c>
      <c r="B45" s="770"/>
      <c r="C45" s="569" t="s">
        <v>158</v>
      </c>
      <c r="D45" s="571" t="s">
        <v>54</v>
      </c>
      <c r="E45" s="569" t="s">
        <v>158</v>
      </c>
      <c r="F45" s="571" t="s">
        <v>54</v>
      </c>
      <c r="G45" s="569" t="s">
        <v>158</v>
      </c>
      <c r="H45" s="571" t="s">
        <v>54</v>
      </c>
      <c r="I45" s="419" t="s">
        <v>31</v>
      </c>
      <c r="J45" s="419" t="s">
        <v>31</v>
      </c>
      <c r="K45" s="770"/>
      <c r="L45" s="569" t="s">
        <v>158</v>
      </c>
      <c r="M45" s="571" t="s">
        <v>54</v>
      </c>
      <c r="N45" s="667" t="s">
        <v>1362</v>
      </c>
      <c r="O45" s="670">
        <v>535.17999999999995</v>
      </c>
      <c r="P45" s="569" t="s">
        <v>158</v>
      </c>
      <c r="Q45" s="571" t="s">
        <v>54</v>
      </c>
      <c r="R45" s="667" t="s">
        <v>1362</v>
      </c>
      <c r="S45" s="670">
        <v>535.17999999999995</v>
      </c>
      <c r="T45" s="421"/>
      <c r="U45" s="421"/>
      <c r="V45" s="775"/>
      <c r="W45" s="569" t="s">
        <v>158</v>
      </c>
      <c r="X45" s="571" t="s">
        <v>54</v>
      </c>
      <c r="Y45" s="569" t="s">
        <v>158</v>
      </c>
      <c r="Z45" s="571" t="s">
        <v>54</v>
      </c>
      <c r="AA45" s="569" t="s">
        <v>1029</v>
      </c>
      <c r="AB45" s="571">
        <v>175.95000000000002</v>
      </c>
      <c r="AC45" s="569" t="s">
        <v>158</v>
      </c>
      <c r="AD45" s="571" t="s">
        <v>54</v>
      </c>
      <c r="AE45" s="569" t="s">
        <v>1029</v>
      </c>
      <c r="AF45" s="571">
        <v>175.95000000000002</v>
      </c>
      <c r="AG45" s="421"/>
      <c r="AH45" s="423"/>
      <c r="AI45" s="770"/>
      <c r="AJ45" s="569" t="s">
        <v>529</v>
      </c>
      <c r="AK45" s="571">
        <v>387.87</v>
      </c>
      <c r="AL45" s="569" t="s">
        <v>158</v>
      </c>
      <c r="AM45" s="648" t="s">
        <v>54</v>
      </c>
      <c r="AN45" s="569" t="s">
        <v>1029</v>
      </c>
      <c r="AO45" s="571">
        <v>175.95000000000002</v>
      </c>
      <c r="AP45" s="569" t="s">
        <v>1029</v>
      </c>
      <c r="AQ45" s="571">
        <v>175.95000000000002</v>
      </c>
      <c r="AR45" s="569" t="s">
        <v>1029</v>
      </c>
      <c r="AS45" s="571">
        <v>175.95000000000002</v>
      </c>
      <c r="AT45" s="423"/>
      <c r="AU45" s="423"/>
      <c r="AV45" s="786"/>
      <c r="AW45" s="447" t="s">
        <v>506</v>
      </c>
      <c r="AX45" s="657" t="s">
        <v>54</v>
      </c>
      <c r="AY45" s="447" t="s">
        <v>506</v>
      </c>
      <c r="AZ45" s="657" t="s">
        <v>54</v>
      </c>
      <c r="BA45" s="447" t="s">
        <v>506</v>
      </c>
      <c r="BB45" s="657" t="s">
        <v>54</v>
      </c>
      <c r="BC45" s="447" t="s">
        <v>506</v>
      </c>
      <c r="BD45" s="657" t="s">
        <v>54</v>
      </c>
      <c r="BE45" s="423"/>
    </row>
    <row r="46" spans="1:57" ht="33.75">
      <c r="A46" s="419" t="s">
        <v>31</v>
      </c>
      <c r="B46" s="770"/>
      <c r="C46" s="569" t="s">
        <v>158</v>
      </c>
      <c r="D46" s="571" t="s">
        <v>54</v>
      </c>
      <c r="E46" s="569" t="s">
        <v>158</v>
      </c>
      <c r="F46" s="571" t="s">
        <v>54</v>
      </c>
      <c r="G46" s="569" t="s">
        <v>158</v>
      </c>
      <c r="H46" s="571" t="s">
        <v>54</v>
      </c>
      <c r="I46" s="419" t="s">
        <v>31</v>
      </c>
      <c r="J46" s="419" t="s">
        <v>31</v>
      </c>
      <c r="K46" s="770"/>
      <c r="L46" s="569" t="s">
        <v>158</v>
      </c>
      <c r="M46" s="571" t="s">
        <v>54</v>
      </c>
      <c r="N46" s="667" t="s">
        <v>891</v>
      </c>
      <c r="O46" s="571">
        <v>175.95000000000002</v>
      </c>
      <c r="P46" s="569" t="s">
        <v>158</v>
      </c>
      <c r="Q46" s="571" t="s">
        <v>54</v>
      </c>
      <c r="R46" s="667" t="s">
        <v>891</v>
      </c>
      <c r="S46" s="571">
        <v>175.95000000000002</v>
      </c>
      <c r="T46" s="421"/>
      <c r="U46" s="421"/>
      <c r="V46" s="775"/>
      <c r="W46" s="569" t="s">
        <v>158</v>
      </c>
      <c r="X46" s="571" t="s">
        <v>54</v>
      </c>
      <c r="Y46" s="569" t="s">
        <v>158</v>
      </c>
      <c r="Z46" s="571" t="s">
        <v>54</v>
      </c>
      <c r="AA46" s="569" t="s">
        <v>902</v>
      </c>
      <c r="AB46" s="571">
        <v>175.95000000000002</v>
      </c>
      <c r="AC46" s="569" t="s">
        <v>158</v>
      </c>
      <c r="AD46" s="571" t="s">
        <v>54</v>
      </c>
      <c r="AE46" s="569" t="s">
        <v>902</v>
      </c>
      <c r="AF46" s="571">
        <v>175.95000000000002</v>
      </c>
      <c r="AG46" s="421"/>
      <c r="AH46" s="423"/>
      <c r="AI46" s="770"/>
      <c r="AJ46" s="569" t="s">
        <v>158</v>
      </c>
      <c r="AK46" s="571" t="s">
        <v>54</v>
      </c>
      <c r="AL46" s="569" t="s">
        <v>158</v>
      </c>
      <c r="AM46" s="571" t="s">
        <v>54</v>
      </c>
      <c r="AN46" s="569" t="s">
        <v>1293</v>
      </c>
      <c r="AO46" s="571">
        <v>175.95000000000002</v>
      </c>
      <c r="AP46" s="569" t="s">
        <v>843</v>
      </c>
      <c r="AQ46" s="571">
        <v>175.95000000000002</v>
      </c>
      <c r="AR46" s="569" t="s">
        <v>843</v>
      </c>
      <c r="AS46" s="571">
        <v>175.95000000000002</v>
      </c>
      <c r="AT46" s="423"/>
      <c r="AU46" s="423"/>
      <c r="AV46" s="786"/>
      <c r="AW46" s="447" t="s">
        <v>506</v>
      </c>
      <c r="AX46" s="657" t="s">
        <v>54</v>
      </c>
      <c r="AY46" s="447" t="s">
        <v>506</v>
      </c>
      <c r="AZ46" s="657" t="s">
        <v>54</v>
      </c>
      <c r="BA46" s="447" t="s">
        <v>506</v>
      </c>
      <c r="BB46" s="657" t="s">
        <v>54</v>
      </c>
      <c r="BC46" s="447" t="s">
        <v>506</v>
      </c>
      <c r="BD46" s="657" t="s">
        <v>54</v>
      </c>
      <c r="BE46" s="423"/>
    </row>
    <row r="47" spans="1:57" ht="22.5">
      <c r="A47" s="419" t="s">
        <v>31</v>
      </c>
      <c r="B47" s="770"/>
      <c r="C47" s="569" t="s">
        <v>158</v>
      </c>
      <c r="D47" s="571" t="s">
        <v>54</v>
      </c>
      <c r="E47" s="569" t="s">
        <v>158</v>
      </c>
      <c r="F47" s="571" t="s">
        <v>54</v>
      </c>
      <c r="G47" s="569" t="s">
        <v>158</v>
      </c>
      <c r="H47" s="571" t="s">
        <v>54</v>
      </c>
      <c r="I47" s="419" t="s">
        <v>31</v>
      </c>
      <c r="J47" s="419" t="s">
        <v>31</v>
      </c>
      <c r="K47" s="770"/>
      <c r="L47" s="569" t="s">
        <v>158</v>
      </c>
      <c r="M47" s="571" t="s">
        <v>54</v>
      </c>
      <c r="N47" s="667" t="s">
        <v>892</v>
      </c>
      <c r="O47" s="571">
        <v>82.405800000000013</v>
      </c>
      <c r="P47" s="569" t="s">
        <v>158</v>
      </c>
      <c r="Q47" s="571" t="s">
        <v>54</v>
      </c>
      <c r="R47" s="569" t="s">
        <v>1272</v>
      </c>
      <c r="S47" s="571">
        <v>82.405800000000013</v>
      </c>
      <c r="T47" s="421"/>
      <c r="U47" s="421"/>
      <c r="V47" s="775"/>
      <c r="W47" s="569" t="s">
        <v>158</v>
      </c>
      <c r="X47" s="571" t="s">
        <v>54</v>
      </c>
      <c r="Y47" s="569" t="s">
        <v>158</v>
      </c>
      <c r="Z47" s="571" t="s">
        <v>54</v>
      </c>
      <c r="AA47" s="569" t="s">
        <v>1272</v>
      </c>
      <c r="AB47" s="571">
        <v>82.405800000000013</v>
      </c>
      <c r="AC47" s="569"/>
      <c r="AD47" s="571"/>
      <c r="AE47" s="569" t="s">
        <v>1272</v>
      </c>
      <c r="AF47" s="571">
        <v>82.405800000000013</v>
      </c>
      <c r="AG47" s="421"/>
      <c r="AH47" s="423"/>
      <c r="AI47" s="770"/>
      <c r="AJ47" s="569" t="s">
        <v>158</v>
      </c>
      <c r="AK47" s="571" t="s">
        <v>54</v>
      </c>
      <c r="AL47" s="569" t="s">
        <v>158</v>
      </c>
      <c r="AM47" s="571" t="s">
        <v>54</v>
      </c>
      <c r="AN47" s="569" t="s">
        <v>1272</v>
      </c>
      <c r="AO47" s="571">
        <v>82.405800000000013</v>
      </c>
      <c r="AP47" s="569" t="s">
        <v>1272</v>
      </c>
      <c r="AQ47" s="571">
        <v>82.405800000000013</v>
      </c>
      <c r="AR47" s="569" t="s">
        <v>1272</v>
      </c>
      <c r="AS47" s="571">
        <v>82.405800000000013</v>
      </c>
      <c r="AT47" s="423"/>
      <c r="AU47" s="423"/>
      <c r="AV47" s="786"/>
      <c r="AW47" s="447" t="s">
        <v>506</v>
      </c>
      <c r="AX47" s="657" t="s">
        <v>54</v>
      </c>
      <c r="AY47" s="447" t="s">
        <v>506</v>
      </c>
      <c r="AZ47" s="657" t="s">
        <v>54</v>
      </c>
      <c r="BA47" s="447" t="s">
        <v>506</v>
      </c>
      <c r="BB47" s="657" t="s">
        <v>54</v>
      </c>
      <c r="BC47" s="447" t="s">
        <v>506</v>
      </c>
      <c r="BD47" s="657" t="s">
        <v>54</v>
      </c>
      <c r="BE47" s="423"/>
    </row>
    <row r="48" spans="1:57" ht="21">
      <c r="A48" s="419" t="s">
        <v>31</v>
      </c>
      <c r="B48" s="770"/>
      <c r="C48" s="569" t="s">
        <v>158</v>
      </c>
      <c r="D48" s="571" t="s">
        <v>54</v>
      </c>
      <c r="E48" s="569" t="s">
        <v>158</v>
      </c>
      <c r="F48" s="571" t="s">
        <v>54</v>
      </c>
      <c r="G48" s="569" t="s">
        <v>158</v>
      </c>
      <c r="H48" s="571" t="s">
        <v>54</v>
      </c>
      <c r="I48" s="419" t="s">
        <v>31</v>
      </c>
      <c r="J48" s="419" t="s">
        <v>31</v>
      </c>
      <c r="K48" s="770"/>
      <c r="L48" s="569" t="s">
        <v>158</v>
      </c>
      <c r="M48" s="571" t="s">
        <v>54</v>
      </c>
      <c r="N48" s="569" t="s">
        <v>158</v>
      </c>
      <c r="O48" s="571" t="s">
        <v>54</v>
      </c>
      <c r="P48" s="569" t="s">
        <v>158</v>
      </c>
      <c r="Q48" s="571" t="s">
        <v>54</v>
      </c>
      <c r="R48" s="569"/>
      <c r="S48" s="571"/>
      <c r="T48" s="421"/>
      <c r="U48" s="421"/>
      <c r="V48" s="775"/>
      <c r="W48" s="569" t="s">
        <v>158</v>
      </c>
      <c r="X48" s="571" t="s">
        <v>54</v>
      </c>
      <c r="Y48" s="569" t="s">
        <v>158</v>
      </c>
      <c r="Z48" s="571" t="s">
        <v>54</v>
      </c>
      <c r="AA48" s="569" t="s">
        <v>158</v>
      </c>
      <c r="AB48" s="571" t="s">
        <v>54</v>
      </c>
      <c r="AC48" s="569" t="s">
        <v>158</v>
      </c>
      <c r="AD48" s="571" t="s">
        <v>54</v>
      </c>
      <c r="AE48" s="569" t="s">
        <v>158</v>
      </c>
      <c r="AF48" s="571" t="s">
        <v>54</v>
      </c>
      <c r="AG48" s="421"/>
      <c r="AH48" s="423"/>
      <c r="AI48" s="770"/>
      <c r="AJ48" s="569" t="s">
        <v>158</v>
      </c>
      <c r="AK48" s="571" t="s">
        <v>54</v>
      </c>
      <c r="AL48" s="569" t="s">
        <v>158</v>
      </c>
      <c r="AM48" s="571" t="s">
        <v>54</v>
      </c>
      <c r="AN48" s="569" t="s">
        <v>158</v>
      </c>
      <c r="AO48" s="571" t="s">
        <v>54</v>
      </c>
      <c r="AP48" s="569" t="s">
        <v>158</v>
      </c>
      <c r="AQ48" s="571" t="s">
        <v>54</v>
      </c>
      <c r="AR48" s="569" t="s">
        <v>158</v>
      </c>
      <c r="AS48" s="571" t="s">
        <v>54</v>
      </c>
      <c r="AT48" s="423"/>
      <c r="AU48" s="423"/>
      <c r="AV48" s="786"/>
      <c r="AW48" s="447" t="s">
        <v>506</v>
      </c>
      <c r="AX48" s="657" t="s">
        <v>54</v>
      </c>
      <c r="AY48" s="447" t="s">
        <v>506</v>
      </c>
      <c r="AZ48" s="657" t="s">
        <v>54</v>
      </c>
      <c r="BA48" s="447" t="s">
        <v>506</v>
      </c>
      <c r="BB48" s="657" t="s">
        <v>54</v>
      </c>
      <c r="BC48" s="447" t="s">
        <v>506</v>
      </c>
      <c r="BD48" s="657" t="s">
        <v>54</v>
      </c>
      <c r="BE48" s="423"/>
    </row>
    <row r="49" spans="1:57" ht="22.5">
      <c r="A49" s="419" t="s">
        <v>31</v>
      </c>
      <c r="B49" s="770"/>
      <c r="C49" s="569" t="s">
        <v>158</v>
      </c>
      <c r="D49" s="571" t="s">
        <v>54</v>
      </c>
      <c r="E49" s="569" t="s">
        <v>158</v>
      </c>
      <c r="F49" s="571" t="s">
        <v>54</v>
      </c>
      <c r="G49" s="569" t="s">
        <v>158</v>
      </c>
      <c r="H49" s="571" t="s">
        <v>54</v>
      </c>
      <c r="I49" s="419" t="s">
        <v>31</v>
      </c>
      <c r="J49" s="419" t="s">
        <v>31</v>
      </c>
      <c r="K49" s="770"/>
      <c r="L49" s="569" t="s">
        <v>158</v>
      </c>
      <c r="M49" s="571" t="s">
        <v>54</v>
      </c>
      <c r="N49" s="569"/>
      <c r="O49" s="571"/>
      <c r="P49" s="569" t="s">
        <v>158</v>
      </c>
      <c r="Q49" s="571" t="s">
        <v>54</v>
      </c>
      <c r="R49" s="569"/>
      <c r="S49" s="571"/>
      <c r="T49" s="421"/>
      <c r="U49" s="421"/>
      <c r="V49" s="775"/>
      <c r="W49" s="569" t="s">
        <v>158</v>
      </c>
      <c r="X49" s="571" t="s">
        <v>54</v>
      </c>
      <c r="Y49" s="569" t="s">
        <v>158</v>
      </c>
      <c r="Z49" s="571" t="s">
        <v>54</v>
      </c>
      <c r="AA49" s="569" t="s">
        <v>1273</v>
      </c>
      <c r="AB49" s="571">
        <v>35.638799999999996</v>
      </c>
      <c r="AC49" s="569" t="s">
        <v>158</v>
      </c>
      <c r="AD49" s="571" t="s">
        <v>54</v>
      </c>
      <c r="AE49" s="569" t="s">
        <v>1273</v>
      </c>
      <c r="AF49" s="571">
        <v>35.64</v>
      </c>
      <c r="AG49" s="421"/>
      <c r="AH49" s="423"/>
      <c r="AI49" s="770"/>
      <c r="AJ49" s="569" t="s">
        <v>158</v>
      </c>
      <c r="AK49" s="571" t="s">
        <v>54</v>
      </c>
      <c r="AL49" s="569" t="s">
        <v>158</v>
      </c>
      <c r="AM49" s="571" t="s">
        <v>54</v>
      </c>
      <c r="AN49" s="569" t="s">
        <v>1273</v>
      </c>
      <c r="AO49" s="571">
        <v>35.64</v>
      </c>
      <c r="AP49" s="569" t="s">
        <v>1273</v>
      </c>
      <c r="AQ49" s="571">
        <v>35.638799999999996</v>
      </c>
      <c r="AR49" s="569" t="s">
        <v>1273</v>
      </c>
      <c r="AS49" s="571">
        <v>35.638799999999996</v>
      </c>
      <c r="AT49" s="423"/>
      <c r="AU49" s="423"/>
      <c r="AV49" s="786"/>
      <c r="AW49" s="447" t="s">
        <v>506</v>
      </c>
      <c r="AX49" s="657" t="s">
        <v>54</v>
      </c>
      <c r="AY49" s="447" t="s">
        <v>506</v>
      </c>
      <c r="AZ49" s="657" t="s">
        <v>54</v>
      </c>
      <c r="BA49" s="447" t="s">
        <v>506</v>
      </c>
      <c r="BB49" s="657" t="s">
        <v>54</v>
      </c>
      <c r="BC49" s="447" t="s">
        <v>506</v>
      </c>
      <c r="BD49" s="657" t="s">
        <v>54</v>
      </c>
      <c r="BE49" s="423"/>
    </row>
    <row r="50" spans="1:57" ht="22.5">
      <c r="A50" s="419" t="s">
        <v>31</v>
      </c>
      <c r="B50" s="770"/>
      <c r="C50" s="569" t="s">
        <v>158</v>
      </c>
      <c r="D50" s="571" t="s">
        <v>54</v>
      </c>
      <c r="E50" s="569" t="s">
        <v>158</v>
      </c>
      <c r="F50" s="571" t="s">
        <v>54</v>
      </c>
      <c r="G50" s="569" t="s">
        <v>158</v>
      </c>
      <c r="H50" s="571" t="s">
        <v>54</v>
      </c>
      <c r="I50" s="419" t="s">
        <v>31</v>
      </c>
      <c r="J50" s="419" t="s">
        <v>31</v>
      </c>
      <c r="K50" s="770"/>
      <c r="L50" s="569" t="s">
        <v>158</v>
      </c>
      <c r="M50" s="571" t="s">
        <v>54</v>
      </c>
      <c r="N50" s="569" t="s">
        <v>158</v>
      </c>
      <c r="O50" s="571" t="s">
        <v>54</v>
      </c>
      <c r="P50" s="569" t="s">
        <v>158</v>
      </c>
      <c r="Q50" s="571" t="s">
        <v>54</v>
      </c>
      <c r="R50" s="569" t="s">
        <v>158</v>
      </c>
      <c r="S50" s="571" t="s">
        <v>54</v>
      </c>
      <c r="T50" s="421"/>
      <c r="U50" s="421"/>
      <c r="V50" s="775"/>
      <c r="W50" s="569" t="s">
        <v>158</v>
      </c>
      <c r="X50" s="571" t="s">
        <v>54</v>
      </c>
      <c r="Y50" s="569" t="s">
        <v>158</v>
      </c>
      <c r="Z50" s="571" t="s">
        <v>54</v>
      </c>
      <c r="AA50" s="569" t="s">
        <v>903</v>
      </c>
      <c r="AB50" s="571">
        <v>403.13460000000003</v>
      </c>
      <c r="AC50" s="569" t="s">
        <v>158</v>
      </c>
      <c r="AD50" s="571" t="s">
        <v>54</v>
      </c>
      <c r="AE50" s="569" t="s">
        <v>903</v>
      </c>
      <c r="AF50" s="571">
        <v>403.13460000000003</v>
      </c>
      <c r="AG50" s="421"/>
      <c r="AH50" s="423"/>
      <c r="AI50" s="770"/>
      <c r="AJ50" s="569" t="s">
        <v>158</v>
      </c>
      <c r="AK50" s="571" t="s">
        <v>54</v>
      </c>
      <c r="AL50" s="569" t="s">
        <v>158</v>
      </c>
      <c r="AM50" s="571" t="s">
        <v>54</v>
      </c>
      <c r="AN50" s="569" t="s">
        <v>903</v>
      </c>
      <c r="AO50" s="571">
        <v>403.13460000000003</v>
      </c>
      <c r="AP50" s="569" t="s">
        <v>903</v>
      </c>
      <c r="AQ50" s="571">
        <v>403.13460000000003</v>
      </c>
      <c r="AR50" s="569" t="s">
        <v>903</v>
      </c>
      <c r="AS50" s="571">
        <v>403.13460000000003</v>
      </c>
      <c r="AT50" s="423"/>
      <c r="AU50" s="423"/>
      <c r="AV50" s="786"/>
      <c r="AW50" s="447" t="s">
        <v>506</v>
      </c>
      <c r="AX50" s="657" t="s">
        <v>54</v>
      </c>
      <c r="AY50" s="447" t="s">
        <v>506</v>
      </c>
      <c r="AZ50" s="657" t="s">
        <v>54</v>
      </c>
      <c r="BA50" s="447" t="s">
        <v>506</v>
      </c>
      <c r="BB50" s="657" t="s">
        <v>54</v>
      </c>
      <c r="BC50" s="447" t="s">
        <v>506</v>
      </c>
      <c r="BD50" s="657" t="s">
        <v>54</v>
      </c>
      <c r="BE50" s="423"/>
    </row>
    <row r="51" spans="1:57" ht="22.5">
      <c r="A51" s="419" t="s">
        <v>31</v>
      </c>
      <c r="B51" s="770"/>
      <c r="C51" s="569" t="s">
        <v>158</v>
      </c>
      <c r="D51" s="571" t="s">
        <v>54</v>
      </c>
      <c r="E51" s="569" t="s">
        <v>158</v>
      </c>
      <c r="F51" s="571" t="s">
        <v>54</v>
      </c>
      <c r="G51" s="569" t="s">
        <v>158</v>
      </c>
      <c r="H51" s="571" t="s">
        <v>54</v>
      </c>
      <c r="I51" s="419" t="s">
        <v>31</v>
      </c>
      <c r="J51" s="419" t="s">
        <v>31</v>
      </c>
      <c r="K51" s="770"/>
      <c r="L51" s="569" t="s">
        <v>158</v>
      </c>
      <c r="M51" s="571" t="s">
        <v>54</v>
      </c>
      <c r="N51" s="569" t="s">
        <v>158</v>
      </c>
      <c r="O51" s="571" t="s">
        <v>54</v>
      </c>
      <c r="P51" s="569" t="s">
        <v>158</v>
      </c>
      <c r="Q51" s="571" t="s">
        <v>54</v>
      </c>
      <c r="R51" s="569" t="s">
        <v>158</v>
      </c>
      <c r="S51" s="571" t="s">
        <v>54</v>
      </c>
      <c r="T51" s="421"/>
      <c r="U51" s="421"/>
      <c r="V51" s="775"/>
      <c r="W51" s="569" t="s">
        <v>158</v>
      </c>
      <c r="X51" s="571" t="s">
        <v>54</v>
      </c>
      <c r="Y51" s="569" t="s">
        <v>158</v>
      </c>
      <c r="Z51" s="571" t="s">
        <v>54</v>
      </c>
      <c r="AA51" s="569" t="s">
        <v>904</v>
      </c>
      <c r="AB51" s="571">
        <v>2215.0218</v>
      </c>
      <c r="AC51" s="569" t="s">
        <v>158</v>
      </c>
      <c r="AD51" s="571" t="s">
        <v>54</v>
      </c>
      <c r="AE51" s="569" t="s">
        <v>904</v>
      </c>
      <c r="AF51" s="571">
        <v>2215.0218</v>
      </c>
      <c r="AG51" s="421"/>
      <c r="AH51" s="423"/>
      <c r="AI51" s="770"/>
      <c r="AJ51" s="569" t="s">
        <v>158</v>
      </c>
      <c r="AK51" s="571" t="s">
        <v>54</v>
      </c>
      <c r="AL51" s="569" t="s">
        <v>158</v>
      </c>
      <c r="AM51" s="571" t="s">
        <v>54</v>
      </c>
      <c r="AN51" s="569" t="s">
        <v>909</v>
      </c>
      <c r="AO51" s="571">
        <v>2215.0218</v>
      </c>
      <c r="AP51" s="569" t="s">
        <v>909</v>
      </c>
      <c r="AQ51" s="571">
        <v>2215.0218</v>
      </c>
      <c r="AR51" s="569" t="s">
        <v>909</v>
      </c>
      <c r="AS51" s="571">
        <v>2215.0218</v>
      </c>
      <c r="AT51" s="423"/>
      <c r="AU51" s="423"/>
      <c r="AV51" s="786"/>
      <c r="AW51" s="447" t="s">
        <v>506</v>
      </c>
      <c r="AX51" s="657" t="s">
        <v>54</v>
      </c>
      <c r="AY51" s="447" t="s">
        <v>506</v>
      </c>
      <c r="AZ51" s="657" t="s">
        <v>54</v>
      </c>
      <c r="BA51" s="447" t="s">
        <v>506</v>
      </c>
      <c r="BB51" s="657" t="s">
        <v>54</v>
      </c>
      <c r="BC51" s="447" t="s">
        <v>506</v>
      </c>
      <c r="BD51" s="657" t="s">
        <v>54</v>
      </c>
      <c r="BE51" s="423"/>
    </row>
    <row r="52" spans="1:57" ht="33.75">
      <c r="A52" s="419"/>
      <c r="B52" s="770"/>
      <c r="C52" s="569"/>
      <c r="D52" s="571"/>
      <c r="E52" s="569"/>
      <c r="F52" s="571"/>
      <c r="G52" s="569"/>
      <c r="H52" s="571"/>
      <c r="I52" s="419"/>
      <c r="J52" s="419"/>
      <c r="K52" s="770"/>
      <c r="L52" s="569"/>
      <c r="M52" s="571"/>
      <c r="N52" s="569"/>
      <c r="O52" s="571"/>
      <c r="P52" s="569"/>
      <c r="Q52" s="571"/>
      <c r="R52" s="569"/>
      <c r="S52" s="571"/>
      <c r="T52" s="421"/>
      <c r="U52" s="421"/>
      <c r="V52" s="775"/>
      <c r="W52" s="569"/>
      <c r="X52" s="571"/>
      <c r="Y52" s="569"/>
      <c r="Z52" s="571"/>
      <c r="AA52" s="569" t="s">
        <v>158</v>
      </c>
      <c r="AB52" s="571" t="s">
        <v>54</v>
      </c>
      <c r="AC52" s="569" t="s">
        <v>158</v>
      </c>
      <c r="AD52" s="571" t="s">
        <v>54</v>
      </c>
      <c r="AE52" s="569" t="s">
        <v>158</v>
      </c>
      <c r="AF52" s="571" t="s">
        <v>54</v>
      </c>
      <c r="AG52" s="421"/>
      <c r="AH52" s="423"/>
      <c r="AI52" s="770"/>
      <c r="AJ52" s="569" t="s">
        <v>158</v>
      </c>
      <c r="AK52" s="571"/>
      <c r="AL52" s="569" t="s">
        <v>158</v>
      </c>
      <c r="AM52" s="571"/>
      <c r="AN52" s="569" t="s">
        <v>158</v>
      </c>
      <c r="AO52" s="571" t="s">
        <v>54</v>
      </c>
      <c r="AP52" s="569" t="s">
        <v>1193</v>
      </c>
      <c r="AQ52" s="571">
        <v>1894.29</v>
      </c>
      <c r="AR52" s="569" t="s">
        <v>1193</v>
      </c>
      <c r="AS52" s="571">
        <v>1894.29</v>
      </c>
      <c r="AT52" s="423"/>
      <c r="AU52" s="423"/>
      <c r="AV52" s="786"/>
      <c r="AW52" s="447" t="s">
        <v>506</v>
      </c>
      <c r="AX52" s="657" t="s">
        <v>54</v>
      </c>
      <c r="AY52" s="447" t="s">
        <v>506</v>
      </c>
      <c r="AZ52" s="657" t="s">
        <v>54</v>
      </c>
      <c r="BA52" s="447" t="s">
        <v>506</v>
      </c>
      <c r="BB52" s="657" t="s">
        <v>54</v>
      </c>
      <c r="BC52" s="447" t="s">
        <v>506</v>
      </c>
      <c r="BD52" s="657" t="s">
        <v>54</v>
      </c>
      <c r="BE52" s="423"/>
    </row>
    <row r="53" spans="1:57" ht="21">
      <c r="A53" s="419" t="s">
        <v>31</v>
      </c>
      <c r="B53" s="770"/>
      <c r="C53" s="569" t="s">
        <v>158</v>
      </c>
      <c r="D53" s="571" t="s">
        <v>54</v>
      </c>
      <c r="E53" s="569" t="s">
        <v>158</v>
      </c>
      <c r="F53" s="571" t="s">
        <v>54</v>
      </c>
      <c r="G53" s="569" t="s">
        <v>158</v>
      </c>
      <c r="H53" s="571" t="s">
        <v>54</v>
      </c>
      <c r="I53" s="419" t="s">
        <v>31</v>
      </c>
      <c r="J53" s="419" t="s">
        <v>31</v>
      </c>
      <c r="K53" s="770"/>
      <c r="L53" s="569" t="s">
        <v>158</v>
      </c>
      <c r="M53" s="571" t="s">
        <v>54</v>
      </c>
      <c r="N53" s="569" t="s">
        <v>158</v>
      </c>
      <c r="O53" s="571" t="s">
        <v>54</v>
      </c>
      <c r="P53" s="569" t="s">
        <v>158</v>
      </c>
      <c r="Q53" s="571" t="s">
        <v>54</v>
      </c>
      <c r="R53" s="569" t="s">
        <v>158</v>
      </c>
      <c r="S53" s="571" t="s">
        <v>54</v>
      </c>
      <c r="T53" s="421"/>
      <c r="U53" s="421"/>
      <c r="V53" s="775"/>
      <c r="W53" s="569" t="s">
        <v>158</v>
      </c>
      <c r="X53" s="571" t="s">
        <v>54</v>
      </c>
      <c r="Y53" s="569" t="s">
        <v>158</v>
      </c>
      <c r="Z53" s="571" t="s">
        <v>54</v>
      </c>
      <c r="AA53" s="569" t="s">
        <v>158</v>
      </c>
      <c r="AB53" s="571" t="s">
        <v>54</v>
      </c>
      <c r="AC53" s="569" t="s">
        <v>158</v>
      </c>
      <c r="AD53" s="571" t="s">
        <v>54</v>
      </c>
      <c r="AE53" s="569" t="s">
        <v>158</v>
      </c>
      <c r="AF53" s="571" t="s">
        <v>54</v>
      </c>
      <c r="AG53" s="421"/>
      <c r="AH53" s="423"/>
      <c r="AI53" s="770"/>
      <c r="AJ53" s="569" t="s">
        <v>158</v>
      </c>
      <c r="AK53" s="571" t="s">
        <v>54</v>
      </c>
      <c r="AL53" s="569" t="s">
        <v>158</v>
      </c>
      <c r="AM53" s="571" t="s">
        <v>54</v>
      </c>
      <c r="AN53" s="569" t="s">
        <v>158</v>
      </c>
      <c r="AO53" s="571" t="s">
        <v>54</v>
      </c>
      <c r="AP53" s="569" t="s">
        <v>158</v>
      </c>
      <c r="AQ53" s="571" t="s">
        <v>54</v>
      </c>
      <c r="AR53" s="569" t="s">
        <v>158</v>
      </c>
      <c r="AS53" s="571" t="s">
        <v>54</v>
      </c>
      <c r="AT53" s="423"/>
      <c r="AU53" s="423"/>
      <c r="AV53" s="786"/>
      <c r="AW53" s="447" t="s">
        <v>506</v>
      </c>
      <c r="AX53" s="657" t="s">
        <v>54</v>
      </c>
      <c r="AY53" s="447" t="s">
        <v>506</v>
      </c>
      <c r="AZ53" s="657" t="s">
        <v>54</v>
      </c>
      <c r="BA53" s="447" t="s">
        <v>506</v>
      </c>
      <c r="BB53" s="657" t="s">
        <v>54</v>
      </c>
      <c r="BC53" s="447" t="s">
        <v>506</v>
      </c>
      <c r="BD53" s="657" t="s">
        <v>54</v>
      </c>
      <c r="BE53" s="423"/>
    </row>
    <row r="54" spans="1:57" ht="21">
      <c r="A54" s="419" t="s">
        <v>31</v>
      </c>
      <c r="B54" s="771" t="s">
        <v>486</v>
      </c>
      <c r="C54" s="569" t="s">
        <v>158</v>
      </c>
      <c r="D54" s="571" t="s">
        <v>54</v>
      </c>
      <c r="E54" s="569" t="s">
        <v>158</v>
      </c>
      <c r="F54" s="571" t="s">
        <v>54</v>
      </c>
      <c r="G54" s="569" t="s">
        <v>158</v>
      </c>
      <c r="H54" s="571" t="s">
        <v>54</v>
      </c>
      <c r="I54" s="419" t="s">
        <v>31</v>
      </c>
      <c r="J54" s="419" t="s">
        <v>31</v>
      </c>
      <c r="K54" s="771" t="s">
        <v>486</v>
      </c>
      <c r="L54" s="569" t="s">
        <v>158</v>
      </c>
      <c r="M54" s="571" t="s">
        <v>54</v>
      </c>
      <c r="N54" s="569" t="s">
        <v>158</v>
      </c>
      <c r="O54" s="571" t="s">
        <v>54</v>
      </c>
      <c r="P54" s="569" t="s">
        <v>158</v>
      </c>
      <c r="Q54" s="571" t="s">
        <v>54</v>
      </c>
      <c r="R54" s="569" t="s">
        <v>158</v>
      </c>
      <c r="S54" s="571" t="s">
        <v>54</v>
      </c>
      <c r="T54" s="421"/>
      <c r="U54" s="421"/>
      <c r="V54" s="776" t="s">
        <v>486</v>
      </c>
      <c r="W54" s="569" t="s">
        <v>158</v>
      </c>
      <c r="X54" s="571" t="s">
        <v>54</v>
      </c>
      <c r="Y54" s="569" t="s">
        <v>158</v>
      </c>
      <c r="Z54" s="571" t="s">
        <v>54</v>
      </c>
      <c r="AA54" s="569" t="s">
        <v>158</v>
      </c>
      <c r="AB54" s="571" t="s">
        <v>54</v>
      </c>
      <c r="AC54" s="569" t="s">
        <v>158</v>
      </c>
      <c r="AD54" s="571" t="s">
        <v>54</v>
      </c>
      <c r="AE54" s="569" t="s">
        <v>158</v>
      </c>
      <c r="AF54" s="571" t="s">
        <v>54</v>
      </c>
      <c r="AG54" s="421"/>
      <c r="AH54" s="423"/>
      <c r="AI54" s="771" t="s">
        <v>486</v>
      </c>
      <c r="AJ54" s="569" t="s">
        <v>158</v>
      </c>
      <c r="AK54" s="571" t="s">
        <v>54</v>
      </c>
      <c r="AL54" s="569" t="s">
        <v>158</v>
      </c>
      <c r="AM54" s="571" t="s">
        <v>54</v>
      </c>
      <c r="AN54" s="569" t="s">
        <v>158</v>
      </c>
      <c r="AO54" s="571" t="s">
        <v>54</v>
      </c>
      <c r="AP54" s="569" t="s">
        <v>158</v>
      </c>
      <c r="AQ54" s="571" t="s">
        <v>54</v>
      </c>
      <c r="AR54" s="569" t="s">
        <v>158</v>
      </c>
      <c r="AS54" s="571" t="s">
        <v>54</v>
      </c>
      <c r="AT54" s="423"/>
      <c r="AU54" s="423"/>
      <c r="AV54" s="786"/>
      <c r="AW54" s="447" t="s">
        <v>506</v>
      </c>
      <c r="AX54" s="657" t="s">
        <v>54</v>
      </c>
      <c r="AY54" s="447" t="s">
        <v>506</v>
      </c>
      <c r="AZ54" s="657" t="s">
        <v>54</v>
      </c>
      <c r="BA54" s="447" t="s">
        <v>506</v>
      </c>
      <c r="BB54" s="657" t="s">
        <v>54</v>
      </c>
      <c r="BC54" s="447" t="s">
        <v>506</v>
      </c>
      <c r="BD54" s="657" t="s">
        <v>54</v>
      </c>
      <c r="BE54" s="423"/>
    </row>
    <row r="55" spans="1:57" ht="21">
      <c r="A55" s="419"/>
      <c r="B55" s="772"/>
      <c r="C55" s="569"/>
      <c r="D55" s="571"/>
      <c r="E55" s="569"/>
      <c r="F55" s="571"/>
      <c r="G55" s="569"/>
      <c r="H55" s="571"/>
      <c r="I55" s="419"/>
      <c r="J55" s="419"/>
      <c r="K55" s="772"/>
      <c r="L55" s="569" t="s">
        <v>158</v>
      </c>
      <c r="M55" s="571" t="s">
        <v>54</v>
      </c>
      <c r="N55" s="569" t="s">
        <v>158</v>
      </c>
      <c r="O55" s="571" t="s">
        <v>54</v>
      </c>
      <c r="P55" s="569" t="s">
        <v>158</v>
      </c>
      <c r="Q55" s="571" t="s">
        <v>54</v>
      </c>
      <c r="R55" s="569" t="s">
        <v>158</v>
      </c>
      <c r="S55" s="571" t="s">
        <v>54</v>
      </c>
      <c r="T55" s="421"/>
      <c r="U55" s="421"/>
      <c r="V55" s="777"/>
      <c r="W55" s="569" t="s">
        <v>158</v>
      </c>
      <c r="X55" s="571" t="s">
        <v>54</v>
      </c>
      <c r="Y55" s="569" t="s">
        <v>158</v>
      </c>
      <c r="Z55" s="571" t="s">
        <v>54</v>
      </c>
      <c r="AA55" s="569" t="s">
        <v>158</v>
      </c>
      <c r="AB55" s="571" t="s">
        <v>54</v>
      </c>
      <c r="AC55" s="569" t="s">
        <v>158</v>
      </c>
      <c r="AD55" s="571" t="s">
        <v>54</v>
      </c>
      <c r="AE55" s="569" t="s">
        <v>158</v>
      </c>
      <c r="AF55" s="571" t="s">
        <v>54</v>
      </c>
      <c r="AG55" s="421"/>
      <c r="AH55" s="423"/>
      <c r="AI55" s="772"/>
      <c r="AJ55" s="569" t="s">
        <v>158</v>
      </c>
      <c r="AK55" s="571" t="s">
        <v>54</v>
      </c>
      <c r="AL55" s="569" t="s">
        <v>158</v>
      </c>
      <c r="AM55" s="571" t="s">
        <v>54</v>
      </c>
      <c r="AN55" s="569" t="s">
        <v>158</v>
      </c>
      <c r="AO55" s="571" t="s">
        <v>54</v>
      </c>
      <c r="AP55" s="569" t="s">
        <v>158</v>
      </c>
      <c r="AQ55" s="571" t="s">
        <v>54</v>
      </c>
      <c r="AR55" s="569" t="s">
        <v>158</v>
      </c>
      <c r="AS55" s="571" t="s">
        <v>54</v>
      </c>
      <c r="AT55" s="423"/>
      <c r="AU55" s="423"/>
      <c r="AV55" s="786"/>
      <c r="AW55" s="447" t="s">
        <v>506</v>
      </c>
      <c r="AX55" s="657" t="s">
        <v>54</v>
      </c>
      <c r="AY55" s="447" t="s">
        <v>506</v>
      </c>
      <c r="AZ55" s="657" t="s">
        <v>54</v>
      </c>
      <c r="BA55" s="447" t="s">
        <v>506</v>
      </c>
      <c r="BB55" s="657" t="s">
        <v>54</v>
      </c>
      <c r="BC55" s="447" t="s">
        <v>506</v>
      </c>
      <c r="BD55" s="657" t="s">
        <v>54</v>
      </c>
      <c r="BE55" s="423"/>
    </row>
    <row r="56" spans="1:57" ht="21">
      <c r="A56" s="419" t="s">
        <v>31</v>
      </c>
      <c r="B56" s="773"/>
      <c r="C56" s="569" t="s">
        <v>158</v>
      </c>
      <c r="D56" s="571" t="s">
        <v>54</v>
      </c>
      <c r="E56" s="569" t="s">
        <v>158</v>
      </c>
      <c r="F56" s="571" t="s">
        <v>54</v>
      </c>
      <c r="G56" s="569" t="s">
        <v>158</v>
      </c>
      <c r="H56" s="571" t="s">
        <v>54</v>
      </c>
      <c r="I56" s="419" t="s">
        <v>31</v>
      </c>
      <c r="J56" s="419" t="s">
        <v>31</v>
      </c>
      <c r="K56" s="773"/>
      <c r="L56" s="569" t="s">
        <v>158</v>
      </c>
      <c r="M56" s="571" t="s">
        <v>54</v>
      </c>
      <c r="N56" s="569" t="s">
        <v>158</v>
      </c>
      <c r="O56" s="571" t="s">
        <v>54</v>
      </c>
      <c r="P56" s="569" t="s">
        <v>158</v>
      </c>
      <c r="Q56" s="571" t="s">
        <v>54</v>
      </c>
      <c r="R56" s="569" t="s">
        <v>158</v>
      </c>
      <c r="S56" s="571" t="s">
        <v>54</v>
      </c>
      <c r="T56" s="421"/>
      <c r="U56" s="421"/>
      <c r="V56" s="778"/>
      <c r="W56" s="569" t="s">
        <v>158</v>
      </c>
      <c r="X56" s="571" t="s">
        <v>54</v>
      </c>
      <c r="Y56" s="569" t="s">
        <v>158</v>
      </c>
      <c r="Z56" s="571" t="s">
        <v>54</v>
      </c>
      <c r="AA56" s="569" t="s">
        <v>158</v>
      </c>
      <c r="AB56" s="571" t="s">
        <v>54</v>
      </c>
      <c r="AC56" s="569" t="s">
        <v>158</v>
      </c>
      <c r="AD56" s="571" t="s">
        <v>54</v>
      </c>
      <c r="AE56" s="569" t="s">
        <v>158</v>
      </c>
      <c r="AF56" s="571" t="s">
        <v>54</v>
      </c>
      <c r="AG56" s="421"/>
      <c r="AH56" s="423"/>
      <c r="AI56" s="773"/>
      <c r="AJ56" s="569" t="s">
        <v>158</v>
      </c>
      <c r="AK56" s="571" t="s">
        <v>54</v>
      </c>
      <c r="AL56" s="569" t="s">
        <v>158</v>
      </c>
      <c r="AM56" s="571" t="s">
        <v>54</v>
      </c>
      <c r="AN56" s="569" t="s">
        <v>158</v>
      </c>
      <c r="AO56" s="571" t="s">
        <v>54</v>
      </c>
      <c r="AP56" s="569" t="s">
        <v>158</v>
      </c>
      <c r="AQ56" s="571" t="s">
        <v>54</v>
      </c>
      <c r="AR56" s="569" t="s">
        <v>158</v>
      </c>
      <c r="AS56" s="571" t="s">
        <v>54</v>
      </c>
      <c r="AT56" s="423"/>
      <c r="AU56" s="423"/>
      <c r="AV56" s="786"/>
      <c r="AW56" s="447" t="s">
        <v>506</v>
      </c>
      <c r="AX56" s="657" t="s">
        <v>54</v>
      </c>
      <c r="AY56" s="447" t="s">
        <v>506</v>
      </c>
      <c r="AZ56" s="657" t="s">
        <v>54</v>
      </c>
      <c r="BA56" s="447" t="s">
        <v>506</v>
      </c>
      <c r="BB56" s="657" t="s">
        <v>54</v>
      </c>
      <c r="BC56" s="447" t="s">
        <v>506</v>
      </c>
      <c r="BD56" s="657" t="s">
        <v>54</v>
      </c>
      <c r="BE56" s="423"/>
    </row>
    <row r="57" spans="1:57" ht="22.5">
      <c r="A57" s="419" t="s">
        <v>31</v>
      </c>
      <c r="B57" s="759" t="s">
        <v>488</v>
      </c>
      <c r="C57" s="569" t="s">
        <v>530</v>
      </c>
      <c r="D57" s="571">
        <v>28.25</v>
      </c>
      <c r="E57" s="569" t="s">
        <v>531</v>
      </c>
      <c r="F57" s="571">
        <v>39.291000000000004</v>
      </c>
      <c r="G57" s="569" t="s">
        <v>531</v>
      </c>
      <c r="H57" s="571">
        <v>39.291000000000004</v>
      </c>
      <c r="I57" s="419" t="s">
        <v>31</v>
      </c>
      <c r="J57" s="419" t="s">
        <v>31</v>
      </c>
      <c r="K57" s="759" t="s">
        <v>488</v>
      </c>
      <c r="L57" s="667" t="s">
        <v>530</v>
      </c>
      <c r="M57" s="573">
        <v>28.25</v>
      </c>
      <c r="N57" s="569" t="s">
        <v>533</v>
      </c>
      <c r="O57" s="573">
        <v>92.361000000000004</v>
      </c>
      <c r="P57" s="667" t="s">
        <v>530</v>
      </c>
      <c r="Q57" s="573">
        <v>28.25</v>
      </c>
      <c r="R57" s="569" t="s">
        <v>533</v>
      </c>
      <c r="S57" s="573">
        <v>92.361000000000004</v>
      </c>
      <c r="T57" s="421"/>
      <c r="U57" s="421"/>
      <c r="V57" s="761" t="s">
        <v>488</v>
      </c>
      <c r="W57" s="569" t="s">
        <v>530</v>
      </c>
      <c r="X57" s="571">
        <v>28.25</v>
      </c>
      <c r="Y57" s="569" t="s">
        <v>530</v>
      </c>
      <c r="Z57" s="571">
        <v>28.25</v>
      </c>
      <c r="AA57" s="569" t="s">
        <v>533</v>
      </c>
      <c r="AB57" s="571">
        <v>92.361000000000004</v>
      </c>
      <c r="AC57" s="569" t="s">
        <v>530</v>
      </c>
      <c r="AD57" s="571">
        <v>28.845600000000001</v>
      </c>
      <c r="AE57" s="569" t="s">
        <v>534</v>
      </c>
      <c r="AF57" s="571">
        <v>92.361000000000004</v>
      </c>
      <c r="AG57" s="421"/>
      <c r="AH57" s="423"/>
      <c r="AI57" s="759" t="s">
        <v>488</v>
      </c>
      <c r="AJ57" s="569" t="s">
        <v>531</v>
      </c>
      <c r="AK57" s="571">
        <v>39.291000000000004</v>
      </c>
      <c r="AL57" s="569" t="s">
        <v>530</v>
      </c>
      <c r="AM57" s="648">
        <v>28.25</v>
      </c>
      <c r="AN57" s="569" t="s">
        <v>535</v>
      </c>
      <c r="AO57" s="571">
        <v>92.361000000000004</v>
      </c>
      <c r="AP57" s="569" t="s">
        <v>535</v>
      </c>
      <c r="AQ57" s="571">
        <v>92.361000000000004</v>
      </c>
      <c r="AR57" s="569" t="s">
        <v>535</v>
      </c>
      <c r="AS57" s="571">
        <v>92.361000000000004</v>
      </c>
      <c r="AT57" s="423"/>
      <c r="AU57" s="423"/>
      <c r="AV57" s="786"/>
      <c r="AW57" s="447" t="s">
        <v>506</v>
      </c>
      <c r="AX57" s="657" t="s">
        <v>54</v>
      </c>
      <c r="AY57" s="447" t="s">
        <v>506</v>
      </c>
      <c r="AZ57" s="657" t="s">
        <v>54</v>
      </c>
      <c r="BA57" s="447" t="s">
        <v>506</v>
      </c>
      <c r="BB57" s="657" t="s">
        <v>54</v>
      </c>
      <c r="BC57" s="447" t="s">
        <v>506</v>
      </c>
      <c r="BD57" s="657" t="s">
        <v>54</v>
      </c>
      <c r="BE57" s="423"/>
    </row>
    <row r="58" spans="1:57" s="572" customFormat="1" ht="22.5">
      <c r="A58" s="419" t="s">
        <v>31</v>
      </c>
      <c r="B58" s="760"/>
      <c r="C58" s="569" t="s">
        <v>158</v>
      </c>
      <c r="D58" s="571" t="s">
        <v>54</v>
      </c>
      <c r="E58" s="569" t="s">
        <v>158</v>
      </c>
      <c r="F58" s="571" t="s">
        <v>54</v>
      </c>
      <c r="G58" s="569" t="s">
        <v>158</v>
      </c>
      <c r="H58" s="571" t="s">
        <v>54</v>
      </c>
      <c r="I58" s="419" t="s">
        <v>31</v>
      </c>
      <c r="J58" s="419" t="s">
        <v>31</v>
      </c>
      <c r="K58" s="760"/>
      <c r="L58" s="569" t="s">
        <v>158</v>
      </c>
      <c r="M58" s="571" t="s">
        <v>54</v>
      </c>
      <c r="N58" s="667"/>
      <c r="O58" s="573"/>
      <c r="P58" s="569" t="s">
        <v>158</v>
      </c>
      <c r="Q58" s="571" t="s">
        <v>54</v>
      </c>
      <c r="R58" s="667"/>
      <c r="S58" s="573"/>
      <c r="T58" s="421"/>
      <c r="U58" s="421"/>
      <c r="V58" s="762"/>
      <c r="W58" s="569" t="s">
        <v>158</v>
      </c>
      <c r="X58" s="648" t="s">
        <v>54</v>
      </c>
      <c r="Y58" s="569" t="s">
        <v>158</v>
      </c>
      <c r="Z58" s="648" t="s">
        <v>54</v>
      </c>
      <c r="AA58" s="569" t="s">
        <v>158</v>
      </c>
      <c r="AB58" s="648" t="s">
        <v>54</v>
      </c>
      <c r="AC58" s="667" t="s">
        <v>532</v>
      </c>
      <c r="AD58" s="571">
        <v>92.361000000000004</v>
      </c>
      <c r="AE58" s="667"/>
      <c r="AF58" s="571"/>
      <c r="AG58" s="421"/>
      <c r="AH58" s="423"/>
      <c r="AI58" s="760"/>
      <c r="AJ58" s="569" t="s">
        <v>158</v>
      </c>
      <c r="AK58" s="648" t="s">
        <v>54</v>
      </c>
      <c r="AL58" s="569" t="s">
        <v>158</v>
      </c>
      <c r="AM58" s="648" t="s">
        <v>54</v>
      </c>
      <c r="AN58" s="569" t="s">
        <v>158</v>
      </c>
      <c r="AO58" s="648" t="s">
        <v>54</v>
      </c>
      <c r="AP58" s="569"/>
      <c r="AQ58" s="571"/>
      <c r="AR58" s="569"/>
      <c r="AS58" s="571"/>
      <c r="AT58" s="423"/>
      <c r="AU58" s="423"/>
      <c r="AV58" s="788"/>
      <c r="AW58" s="447" t="s">
        <v>506</v>
      </c>
      <c r="AX58" s="657" t="s">
        <v>54</v>
      </c>
      <c r="AY58" s="447" t="s">
        <v>506</v>
      </c>
      <c r="AZ58" s="657" t="s">
        <v>54</v>
      </c>
      <c r="BA58" s="447" t="s">
        <v>506</v>
      </c>
      <c r="BB58" s="657" t="s">
        <v>54</v>
      </c>
      <c r="BC58" s="447" t="s">
        <v>506</v>
      </c>
      <c r="BD58" s="657" t="s">
        <v>54</v>
      </c>
      <c r="BE58" s="423"/>
    </row>
    <row r="59" spans="1:57" ht="45">
      <c r="A59" s="419" t="s">
        <v>31</v>
      </c>
      <c r="B59" s="763" t="s">
        <v>490</v>
      </c>
      <c r="C59" s="569" t="s">
        <v>158</v>
      </c>
      <c r="D59" s="571" t="s">
        <v>54</v>
      </c>
      <c r="E59" s="569" t="s">
        <v>158</v>
      </c>
      <c r="F59" s="571" t="s">
        <v>54</v>
      </c>
      <c r="G59" s="569" t="s">
        <v>158</v>
      </c>
      <c r="H59" s="571" t="s">
        <v>54</v>
      </c>
      <c r="I59" s="419" t="s">
        <v>31</v>
      </c>
      <c r="J59" s="419" t="s">
        <v>31</v>
      </c>
      <c r="K59" s="763" t="s">
        <v>490</v>
      </c>
      <c r="L59" s="569" t="s">
        <v>158</v>
      </c>
      <c r="M59" s="571"/>
      <c r="N59" s="667"/>
      <c r="O59" s="570"/>
      <c r="P59" s="569"/>
      <c r="Q59" s="573"/>
      <c r="R59" s="569" t="s">
        <v>905</v>
      </c>
      <c r="S59" s="571">
        <v>451.02359999999999</v>
      </c>
      <c r="T59" s="421"/>
      <c r="U59" s="421"/>
      <c r="V59" s="766" t="s">
        <v>490</v>
      </c>
      <c r="W59" s="569" t="s">
        <v>158</v>
      </c>
      <c r="X59" s="648" t="s">
        <v>54</v>
      </c>
      <c r="Y59" s="569"/>
      <c r="Z59" s="571"/>
      <c r="AA59" s="569" t="s">
        <v>905</v>
      </c>
      <c r="AB59" s="571">
        <v>451.02359999999999</v>
      </c>
      <c r="AC59" s="569" t="s">
        <v>158</v>
      </c>
      <c r="AD59" s="648" t="s">
        <v>54</v>
      </c>
      <c r="AE59" s="569" t="s">
        <v>905</v>
      </c>
      <c r="AF59" s="571">
        <v>451.02359999999999</v>
      </c>
      <c r="AG59" s="421"/>
      <c r="AH59" s="423"/>
      <c r="AI59" s="763" t="s">
        <v>490</v>
      </c>
      <c r="AJ59" s="569" t="s">
        <v>158</v>
      </c>
      <c r="AK59" s="648" t="s">
        <v>54</v>
      </c>
      <c r="AL59" s="569"/>
      <c r="AM59" s="648"/>
      <c r="AN59" s="569" t="s">
        <v>905</v>
      </c>
      <c r="AO59" s="571">
        <v>451.02359999999999</v>
      </c>
      <c r="AP59" s="569" t="s">
        <v>905</v>
      </c>
      <c r="AQ59" s="571">
        <v>451.02359999999999</v>
      </c>
      <c r="AR59" s="569" t="s">
        <v>905</v>
      </c>
      <c r="AS59" s="571">
        <v>451.02359999999999</v>
      </c>
      <c r="AT59" s="423"/>
      <c r="AU59" s="423"/>
      <c r="AV59" s="429" t="s">
        <v>31</v>
      </c>
      <c r="AW59" s="448"/>
      <c r="AX59" s="449"/>
      <c r="AY59" s="448"/>
      <c r="AZ59" s="449"/>
      <c r="BA59" s="448"/>
      <c r="BB59" s="449"/>
      <c r="BC59" s="448"/>
      <c r="BD59" s="449"/>
      <c r="BE59" s="423"/>
    </row>
    <row r="60" spans="1:57" ht="22.5">
      <c r="A60" s="419" t="s">
        <v>31</v>
      </c>
      <c r="B60" s="764"/>
      <c r="C60" s="569" t="s">
        <v>158</v>
      </c>
      <c r="D60" s="571" t="s">
        <v>54</v>
      </c>
      <c r="E60" s="569" t="s">
        <v>158</v>
      </c>
      <c r="F60" s="571" t="s">
        <v>54</v>
      </c>
      <c r="G60" s="569" t="s">
        <v>158</v>
      </c>
      <c r="H60" s="571" t="s">
        <v>54</v>
      </c>
      <c r="I60" s="419" t="s">
        <v>31</v>
      </c>
      <c r="J60" s="419" t="s">
        <v>31</v>
      </c>
      <c r="K60" s="764"/>
      <c r="L60" s="569" t="s">
        <v>158</v>
      </c>
      <c r="M60" s="571" t="s">
        <v>54</v>
      </c>
      <c r="N60" s="667"/>
      <c r="O60" s="574"/>
      <c r="P60" s="569" t="s">
        <v>158</v>
      </c>
      <c r="Q60" s="571" t="s">
        <v>54</v>
      </c>
      <c r="R60" s="667" t="s">
        <v>898</v>
      </c>
      <c r="S60" s="574">
        <v>46.777200000000001</v>
      </c>
      <c r="T60" s="421"/>
      <c r="U60" s="421"/>
      <c r="V60" s="767"/>
      <c r="W60" s="569" t="s">
        <v>158</v>
      </c>
      <c r="X60" s="648" t="s">
        <v>54</v>
      </c>
      <c r="Y60" s="569" t="s">
        <v>158</v>
      </c>
      <c r="Z60" s="648" t="s">
        <v>54</v>
      </c>
      <c r="AA60" s="569" t="s">
        <v>1278</v>
      </c>
      <c r="AB60" s="571">
        <v>46.777200000000001</v>
      </c>
      <c r="AC60" s="569" t="s">
        <v>158</v>
      </c>
      <c r="AD60" s="648" t="s">
        <v>54</v>
      </c>
      <c r="AE60" s="569" t="s">
        <v>1278</v>
      </c>
      <c r="AF60" s="571">
        <v>46.777200000000001</v>
      </c>
      <c r="AG60" s="421"/>
      <c r="AH60" s="423"/>
      <c r="AI60" s="764"/>
      <c r="AJ60" s="569" t="s">
        <v>158</v>
      </c>
      <c r="AK60" s="648" t="s">
        <v>54</v>
      </c>
      <c r="AL60" s="569" t="s">
        <v>158</v>
      </c>
      <c r="AM60" s="648" t="s">
        <v>54</v>
      </c>
      <c r="AN60" s="569" t="s">
        <v>1278</v>
      </c>
      <c r="AO60" s="571">
        <v>46.777200000000001</v>
      </c>
      <c r="AP60" s="569" t="s">
        <v>1278</v>
      </c>
      <c r="AQ60" s="571">
        <v>46.777200000000001</v>
      </c>
      <c r="AR60" s="569" t="s">
        <v>1278</v>
      </c>
      <c r="AS60" s="571">
        <v>46.777200000000001</v>
      </c>
      <c r="AT60" s="423"/>
      <c r="AU60" s="423"/>
      <c r="AV60" s="423"/>
      <c r="AW60" s="455"/>
      <c r="AX60" s="456"/>
      <c r="AY60" s="455"/>
      <c r="AZ60" s="456"/>
      <c r="BA60" s="455"/>
      <c r="BB60" s="456"/>
      <c r="BC60" s="455"/>
      <c r="BD60" s="456"/>
      <c r="BE60" s="423"/>
    </row>
    <row r="61" spans="1:57" ht="22.5">
      <c r="A61" s="419" t="s">
        <v>31</v>
      </c>
      <c r="B61" s="764"/>
      <c r="C61" s="569" t="s">
        <v>158</v>
      </c>
      <c r="D61" s="571" t="s">
        <v>54</v>
      </c>
      <c r="E61" s="569" t="s">
        <v>158</v>
      </c>
      <c r="F61" s="571" t="s">
        <v>54</v>
      </c>
      <c r="G61" s="569" t="s">
        <v>158</v>
      </c>
      <c r="H61" s="571" t="s">
        <v>54</v>
      </c>
      <c r="I61" s="419" t="s">
        <v>31</v>
      </c>
      <c r="J61" s="419" t="s">
        <v>31</v>
      </c>
      <c r="K61" s="764"/>
      <c r="L61" s="569" t="s">
        <v>158</v>
      </c>
      <c r="M61" s="571" t="s">
        <v>54</v>
      </c>
      <c r="N61" s="569" t="s">
        <v>158</v>
      </c>
      <c r="O61" s="571" t="s">
        <v>54</v>
      </c>
      <c r="P61" s="569" t="s">
        <v>158</v>
      </c>
      <c r="Q61" s="571" t="s">
        <v>54</v>
      </c>
      <c r="R61" s="667" t="s">
        <v>899</v>
      </c>
      <c r="S61" s="574">
        <v>13.362</v>
      </c>
      <c r="T61" s="421"/>
      <c r="U61" s="421"/>
      <c r="V61" s="767"/>
      <c r="W61" s="569" t="s">
        <v>158</v>
      </c>
      <c r="X61" s="648" t="s">
        <v>54</v>
      </c>
      <c r="Y61" s="569" t="s">
        <v>158</v>
      </c>
      <c r="Z61" s="648" t="s">
        <v>54</v>
      </c>
      <c r="AA61" s="569" t="s">
        <v>1298</v>
      </c>
      <c r="AB61" s="571">
        <v>13.362</v>
      </c>
      <c r="AC61" s="569" t="s">
        <v>158</v>
      </c>
      <c r="AD61" s="648" t="s">
        <v>54</v>
      </c>
      <c r="AE61" s="569" t="s">
        <v>1298</v>
      </c>
      <c r="AF61" s="571">
        <v>13.362</v>
      </c>
      <c r="AG61" s="421"/>
      <c r="AH61" s="423"/>
      <c r="AI61" s="764"/>
      <c r="AJ61" s="569" t="s">
        <v>158</v>
      </c>
      <c r="AK61" s="648" t="s">
        <v>54</v>
      </c>
      <c r="AL61" s="569" t="s">
        <v>158</v>
      </c>
      <c r="AM61" s="648" t="s">
        <v>54</v>
      </c>
      <c r="AN61" s="569" t="s">
        <v>1279</v>
      </c>
      <c r="AO61" s="571">
        <v>13.362</v>
      </c>
      <c r="AP61" s="569" t="s">
        <v>1279</v>
      </c>
      <c r="AQ61" s="571">
        <v>13.362</v>
      </c>
      <c r="AR61" s="569" t="s">
        <v>1279</v>
      </c>
      <c r="AS61" s="571">
        <v>13.362</v>
      </c>
      <c r="AT61" s="423"/>
    </row>
    <row r="62" spans="1:57" ht="21">
      <c r="A62" s="419" t="s">
        <v>31</v>
      </c>
      <c r="B62" s="764"/>
      <c r="C62" s="569" t="s">
        <v>158</v>
      </c>
      <c r="D62" s="571" t="s">
        <v>54</v>
      </c>
      <c r="E62" s="569" t="s">
        <v>158</v>
      </c>
      <c r="F62" s="571" t="s">
        <v>54</v>
      </c>
      <c r="G62" s="569" t="s">
        <v>158</v>
      </c>
      <c r="H62" s="571" t="s">
        <v>54</v>
      </c>
      <c r="I62" s="419" t="s">
        <v>31</v>
      </c>
      <c r="J62" s="419" t="s">
        <v>31</v>
      </c>
      <c r="K62" s="764"/>
      <c r="L62" s="569" t="s">
        <v>158</v>
      </c>
      <c r="M62" s="571" t="s">
        <v>54</v>
      </c>
      <c r="N62" s="667"/>
      <c r="O62" s="574"/>
      <c r="P62" s="569" t="s">
        <v>158</v>
      </c>
      <c r="Q62" s="571" t="s">
        <v>54</v>
      </c>
      <c r="R62" s="667" t="s">
        <v>536</v>
      </c>
      <c r="S62" s="574">
        <v>7.7927999999999997</v>
      </c>
      <c r="T62" s="421"/>
      <c r="U62" s="421"/>
      <c r="V62" s="767"/>
      <c r="W62" s="569" t="s">
        <v>158</v>
      </c>
      <c r="X62" s="648" t="s">
        <v>54</v>
      </c>
      <c r="Y62" s="569" t="s">
        <v>158</v>
      </c>
      <c r="Z62" s="648" t="s">
        <v>54</v>
      </c>
      <c r="AA62" s="569" t="s">
        <v>536</v>
      </c>
      <c r="AB62" s="571">
        <v>7.7927999999999997</v>
      </c>
      <c r="AC62" s="569" t="s">
        <v>158</v>
      </c>
      <c r="AD62" s="648" t="s">
        <v>54</v>
      </c>
      <c r="AE62" s="569" t="s">
        <v>536</v>
      </c>
      <c r="AF62" s="571">
        <v>7.7927999999999997</v>
      </c>
      <c r="AG62" s="421"/>
      <c r="AH62" s="423"/>
      <c r="AI62" s="764"/>
      <c r="AJ62" s="569" t="s">
        <v>158</v>
      </c>
      <c r="AK62" s="648" t="s">
        <v>54</v>
      </c>
      <c r="AL62" s="569" t="s">
        <v>158</v>
      </c>
      <c r="AM62" s="648" t="s">
        <v>54</v>
      </c>
      <c r="AN62" s="569" t="s">
        <v>536</v>
      </c>
      <c r="AO62" s="574">
        <v>7.7927999999999997</v>
      </c>
      <c r="AP62" s="569" t="s">
        <v>537</v>
      </c>
      <c r="AQ62" s="574">
        <v>7.7927999999999997</v>
      </c>
      <c r="AR62" s="569" t="s">
        <v>537</v>
      </c>
      <c r="AS62" s="574">
        <v>7.7927999999999997</v>
      </c>
      <c r="AT62" s="423"/>
    </row>
    <row r="63" spans="1:57" ht="21">
      <c r="A63" s="419" t="s">
        <v>31</v>
      </c>
      <c r="B63" s="765"/>
      <c r="C63" s="569" t="s">
        <v>158</v>
      </c>
      <c r="D63" s="571" t="s">
        <v>54</v>
      </c>
      <c r="E63" s="569" t="s">
        <v>158</v>
      </c>
      <c r="F63" s="571" t="s">
        <v>54</v>
      </c>
      <c r="G63" s="569" t="s">
        <v>158</v>
      </c>
      <c r="H63" s="571" t="s">
        <v>54</v>
      </c>
      <c r="I63" s="419" t="s">
        <v>31</v>
      </c>
      <c r="J63" s="419" t="s">
        <v>31</v>
      </c>
      <c r="K63" s="765"/>
      <c r="L63" s="569" t="s">
        <v>158</v>
      </c>
      <c r="M63" s="571" t="s">
        <v>54</v>
      </c>
      <c r="N63" s="667"/>
      <c r="O63" s="578"/>
      <c r="P63" s="569" t="s">
        <v>158</v>
      </c>
      <c r="Q63" s="571" t="s">
        <v>54</v>
      </c>
      <c r="R63" s="569" t="s">
        <v>158</v>
      </c>
      <c r="S63" s="571" t="s">
        <v>54</v>
      </c>
      <c r="T63" s="421"/>
      <c r="U63" s="421"/>
      <c r="V63" s="768"/>
      <c r="W63" s="569" t="s">
        <v>158</v>
      </c>
      <c r="X63" s="648" t="s">
        <v>54</v>
      </c>
      <c r="Y63" s="569" t="s">
        <v>158</v>
      </c>
      <c r="Z63" s="648" t="s">
        <v>54</v>
      </c>
      <c r="AA63" s="569" t="s">
        <v>158</v>
      </c>
      <c r="AB63" s="648" t="s">
        <v>54</v>
      </c>
      <c r="AC63" s="569" t="s">
        <v>158</v>
      </c>
      <c r="AD63" s="648" t="s">
        <v>54</v>
      </c>
      <c r="AE63" s="569" t="s">
        <v>158</v>
      </c>
      <c r="AF63" s="648" t="s">
        <v>54</v>
      </c>
      <c r="AG63" s="421"/>
      <c r="AH63" s="423"/>
      <c r="AI63" s="765"/>
      <c r="AJ63" s="569" t="s">
        <v>158</v>
      </c>
      <c r="AK63" s="648" t="s">
        <v>54</v>
      </c>
      <c r="AL63" s="569" t="s">
        <v>158</v>
      </c>
      <c r="AM63" s="648" t="s">
        <v>54</v>
      </c>
      <c r="AN63" s="569" t="s">
        <v>158</v>
      </c>
      <c r="AO63" s="648" t="s">
        <v>54</v>
      </c>
      <c r="AP63" s="569" t="s">
        <v>158</v>
      </c>
      <c r="AQ63" s="648" t="s">
        <v>54</v>
      </c>
      <c r="AR63" s="569" t="s">
        <v>158</v>
      </c>
      <c r="AS63" s="648" t="s">
        <v>54</v>
      </c>
      <c r="AT63" s="423"/>
    </row>
    <row r="64" spans="1:57" ht="45">
      <c r="A64" s="419" t="s">
        <v>31</v>
      </c>
      <c r="B64" s="769" t="s">
        <v>491</v>
      </c>
      <c r="C64" s="569" t="s">
        <v>158</v>
      </c>
      <c r="D64" s="571" t="s">
        <v>54</v>
      </c>
      <c r="E64" s="569" t="s">
        <v>158</v>
      </c>
      <c r="F64" s="571" t="s">
        <v>54</v>
      </c>
      <c r="G64" s="569" t="s">
        <v>158</v>
      </c>
      <c r="H64" s="571" t="s">
        <v>54</v>
      </c>
      <c r="I64" s="419" t="s">
        <v>31</v>
      </c>
      <c r="J64" s="419" t="s">
        <v>31</v>
      </c>
      <c r="K64" s="769" t="s">
        <v>491</v>
      </c>
      <c r="L64" s="569" t="s">
        <v>158</v>
      </c>
      <c r="M64" s="571" t="s">
        <v>54</v>
      </c>
      <c r="N64" s="569"/>
      <c r="O64" s="574"/>
      <c r="P64" s="667"/>
      <c r="Q64" s="574"/>
      <c r="R64" s="569"/>
      <c r="S64" s="574"/>
      <c r="T64" s="421"/>
      <c r="U64" s="421"/>
      <c r="V64" s="774" t="s">
        <v>491</v>
      </c>
      <c r="W64" s="569" t="s">
        <v>158</v>
      </c>
      <c r="X64" s="571" t="s">
        <v>54</v>
      </c>
      <c r="Y64" s="569" t="s">
        <v>158</v>
      </c>
      <c r="Z64" s="571" t="s">
        <v>54</v>
      </c>
      <c r="AA64" s="569"/>
      <c r="AB64" s="571"/>
      <c r="AC64" s="667"/>
      <c r="AD64" s="571"/>
      <c r="AE64" s="569"/>
      <c r="AF64" s="571"/>
      <c r="AG64" s="421"/>
      <c r="AH64" s="423"/>
      <c r="AI64" s="769" t="s">
        <v>491</v>
      </c>
      <c r="AJ64" s="569" t="s">
        <v>158</v>
      </c>
      <c r="AK64" s="648" t="s">
        <v>54</v>
      </c>
      <c r="AL64" s="569" t="s">
        <v>158</v>
      </c>
      <c r="AM64" s="648" t="s">
        <v>54</v>
      </c>
      <c r="AN64" s="569" t="s">
        <v>1280</v>
      </c>
      <c r="AO64" s="574">
        <v>367.49580000000003</v>
      </c>
      <c r="AP64" s="569"/>
      <c r="AQ64" s="574"/>
      <c r="AR64" s="569"/>
      <c r="AS64" s="574"/>
      <c r="AT64" s="423"/>
    </row>
    <row r="65" spans="1:46" ht="33.75">
      <c r="A65" s="419" t="s">
        <v>31</v>
      </c>
      <c r="B65" s="770"/>
      <c r="C65" s="569" t="s">
        <v>158</v>
      </c>
      <c r="D65" s="571" t="s">
        <v>54</v>
      </c>
      <c r="E65" s="569" t="s">
        <v>158</v>
      </c>
      <c r="F65" s="571" t="s">
        <v>54</v>
      </c>
      <c r="G65" s="569" t="s">
        <v>158</v>
      </c>
      <c r="H65" s="648"/>
      <c r="I65" s="419" t="s">
        <v>31</v>
      </c>
      <c r="J65" s="419" t="s">
        <v>31</v>
      </c>
      <c r="K65" s="770"/>
      <c r="L65" s="569" t="s">
        <v>158</v>
      </c>
      <c r="M65" s="571" t="s">
        <v>54</v>
      </c>
      <c r="N65" s="569"/>
      <c r="O65" s="574"/>
      <c r="P65" s="667"/>
      <c r="Q65" s="574"/>
      <c r="R65" s="569"/>
      <c r="S65" s="574"/>
      <c r="T65" s="421"/>
      <c r="U65" s="421"/>
      <c r="V65" s="775"/>
      <c r="W65" s="569" t="s">
        <v>158</v>
      </c>
      <c r="X65" s="571" t="s">
        <v>54</v>
      </c>
      <c r="Y65" s="569" t="s">
        <v>158</v>
      </c>
      <c r="Z65" s="571" t="s">
        <v>54</v>
      </c>
      <c r="AA65" s="569"/>
      <c r="AB65" s="571"/>
      <c r="AC65" s="667"/>
      <c r="AD65" s="571"/>
      <c r="AE65" s="569"/>
      <c r="AF65" s="571"/>
      <c r="AG65" s="421"/>
      <c r="AH65" s="423"/>
      <c r="AI65" s="770"/>
      <c r="AJ65" s="569" t="s">
        <v>158</v>
      </c>
      <c r="AK65" s="648" t="s">
        <v>54</v>
      </c>
      <c r="AL65" s="569"/>
      <c r="AM65" s="571"/>
      <c r="AN65" s="569" t="s">
        <v>1281</v>
      </c>
      <c r="AO65" s="574">
        <v>258.36600000000004</v>
      </c>
      <c r="AP65" s="569"/>
      <c r="AQ65" s="574"/>
      <c r="AR65" s="569"/>
      <c r="AS65" s="574"/>
      <c r="AT65" s="423"/>
    </row>
    <row r="66" spans="1:46" ht="21">
      <c r="A66" s="419" t="s">
        <v>31</v>
      </c>
      <c r="B66" s="783"/>
      <c r="C66" s="569" t="s">
        <v>158</v>
      </c>
      <c r="D66" s="571" t="s">
        <v>54</v>
      </c>
      <c r="E66" s="569" t="s">
        <v>158</v>
      </c>
      <c r="F66" s="571" t="s">
        <v>54</v>
      </c>
      <c r="G66" s="569" t="s">
        <v>158</v>
      </c>
      <c r="H66" s="648"/>
      <c r="I66" s="419" t="s">
        <v>31</v>
      </c>
      <c r="J66" s="419" t="s">
        <v>31</v>
      </c>
      <c r="K66" s="783"/>
      <c r="L66" s="569" t="s">
        <v>158</v>
      </c>
      <c r="M66" s="571" t="s">
        <v>54</v>
      </c>
      <c r="N66" s="569" t="s">
        <v>158</v>
      </c>
      <c r="O66" s="571" t="s">
        <v>54</v>
      </c>
      <c r="P66" s="569" t="s">
        <v>158</v>
      </c>
      <c r="Q66" s="571" t="s">
        <v>54</v>
      </c>
      <c r="R66" s="569" t="s">
        <v>158</v>
      </c>
      <c r="S66" s="571" t="s">
        <v>54</v>
      </c>
      <c r="T66" s="421"/>
      <c r="U66" s="421"/>
      <c r="V66" s="784"/>
      <c r="W66" s="569" t="s">
        <v>158</v>
      </c>
      <c r="X66" s="571" t="s">
        <v>54</v>
      </c>
      <c r="Y66" s="569" t="s">
        <v>158</v>
      </c>
      <c r="Z66" s="571" t="s">
        <v>54</v>
      </c>
      <c r="AA66" s="569" t="s">
        <v>158</v>
      </c>
      <c r="AB66" s="571" t="s">
        <v>54</v>
      </c>
      <c r="AC66" s="569" t="s">
        <v>158</v>
      </c>
      <c r="AD66" s="571" t="s">
        <v>54</v>
      </c>
      <c r="AE66" s="569" t="s">
        <v>158</v>
      </c>
      <c r="AF66" s="571" t="s">
        <v>54</v>
      </c>
      <c r="AG66" s="421"/>
      <c r="AH66" s="423"/>
      <c r="AI66" s="783"/>
      <c r="AJ66" s="569" t="s">
        <v>158</v>
      </c>
      <c r="AK66" s="648" t="s">
        <v>54</v>
      </c>
      <c r="AL66" s="569" t="s">
        <v>158</v>
      </c>
      <c r="AM66" s="648" t="s">
        <v>54</v>
      </c>
      <c r="AN66" s="569" t="s">
        <v>158</v>
      </c>
      <c r="AO66" s="648" t="s">
        <v>54</v>
      </c>
      <c r="AP66" s="569" t="s">
        <v>158</v>
      </c>
      <c r="AQ66" s="648" t="s">
        <v>54</v>
      </c>
      <c r="AR66" s="569" t="s">
        <v>158</v>
      </c>
      <c r="AS66" s="648" t="s">
        <v>54</v>
      </c>
      <c r="AT66" s="423"/>
    </row>
    <row r="67" spans="1:46" ht="33.75">
      <c r="A67" s="419" t="s">
        <v>31</v>
      </c>
      <c r="B67" s="771" t="s">
        <v>492</v>
      </c>
      <c r="C67" s="569" t="s">
        <v>158</v>
      </c>
      <c r="D67" s="571" t="s">
        <v>54</v>
      </c>
      <c r="E67" s="569" t="s">
        <v>158</v>
      </c>
      <c r="F67" s="571" t="s">
        <v>54</v>
      </c>
      <c r="G67" s="569" t="s">
        <v>158</v>
      </c>
      <c r="H67" s="648" t="s">
        <v>504</v>
      </c>
      <c r="I67" s="419" t="s">
        <v>31</v>
      </c>
      <c r="J67" s="419" t="s">
        <v>31</v>
      </c>
      <c r="K67" s="771" t="s">
        <v>492</v>
      </c>
      <c r="L67" s="667" t="s">
        <v>872</v>
      </c>
      <c r="M67" s="570">
        <v>363.04860000000002</v>
      </c>
      <c r="N67" s="569" t="s">
        <v>1282</v>
      </c>
      <c r="O67" s="574">
        <v>363.04860000000002</v>
      </c>
      <c r="P67" s="667" t="s">
        <v>539</v>
      </c>
      <c r="Q67" s="574">
        <v>363.04860000000002</v>
      </c>
      <c r="R67" s="569" t="s">
        <v>1282</v>
      </c>
      <c r="S67" s="574">
        <v>363.04860000000002</v>
      </c>
      <c r="T67" s="421"/>
      <c r="U67" s="421"/>
      <c r="V67" s="776" t="s">
        <v>492</v>
      </c>
      <c r="W67" s="569" t="s">
        <v>158</v>
      </c>
      <c r="X67" s="571" t="s">
        <v>54</v>
      </c>
      <c r="Y67" s="569" t="s">
        <v>539</v>
      </c>
      <c r="Z67" s="571">
        <v>363.04860000000002</v>
      </c>
      <c r="AA67" s="569" t="s">
        <v>1282</v>
      </c>
      <c r="AB67" s="571">
        <v>363.04860000000002</v>
      </c>
      <c r="AC67" s="667" t="s">
        <v>539</v>
      </c>
      <c r="AD67" s="571">
        <v>363.04860000000002</v>
      </c>
      <c r="AE67" s="569" t="s">
        <v>1282</v>
      </c>
      <c r="AF67" s="571">
        <v>363.04860000000002</v>
      </c>
      <c r="AG67" s="421"/>
      <c r="AH67" s="423"/>
      <c r="AI67" s="771" t="s">
        <v>492</v>
      </c>
      <c r="AJ67" s="569"/>
      <c r="AK67" s="648" t="s">
        <v>504</v>
      </c>
      <c r="AL67" s="579" t="s">
        <v>547</v>
      </c>
      <c r="AM67" s="574">
        <v>363.04860000000002</v>
      </c>
      <c r="AN67" s="579" t="s">
        <v>1282</v>
      </c>
      <c r="AO67" s="574">
        <v>363.04860000000002</v>
      </c>
      <c r="AP67" s="579" t="s">
        <v>1282</v>
      </c>
      <c r="AQ67" s="574">
        <v>363.04860000000002</v>
      </c>
      <c r="AR67" s="579" t="s">
        <v>1282</v>
      </c>
      <c r="AS67" s="574">
        <v>363.04860000000002</v>
      </c>
      <c r="AT67" s="423"/>
    </row>
    <row r="68" spans="1:46" ht="45">
      <c r="A68" s="419" t="s">
        <v>31</v>
      </c>
      <c r="B68" s="772"/>
      <c r="C68" s="569" t="s">
        <v>158</v>
      </c>
      <c r="D68" s="571" t="s">
        <v>54</v>
      </c>
      <c r="E68" s="569" t="s">
        <v>158</v>
      </c>
      <c r="F68" s="571" t="s">
        <v>54</v>
      </c>
      <c r="G68" s="569" t="s">
        <v>158</v>
      </c>
      <c r="H68" s="648" t="s">
        <v>54</v>
      </c>
      <c r="I68" s="419" t="s">
        <v>31</v>
      </c>
      <c r="J68" s="419" t="s">
        <v>31</v>
      </c>
      <c r="K68" s="772"/>
      <c r="L68" s="569" t="s">
        <v>158</v>
      </c>
      <c r="M68" s="571" t="s">
        <v>54</v>
      </c>
      <c r="N68" s="569" t="s">
        <v>1299</v>
      </c>
      <c r="O68" s="574">
        <v>308.47860000000003</v>
      </c>
      <c r="P68" s="579" t="s">
        <v>543</v>
      </c>
      <c r="Q68" s="574">
        <v>308.47860000000003</v>
      </c>
      <c r="R68" s="569" t="s">
        <v>1299</v>
      </c>
      <c r="S68" s="574">
        <v>308.47860000000003</v>
      </c>
      <c r="T68" s="421"/>
      <c r="U68" s="421"/>
      <c r="V68" s="777"/>
      <c r="W68" s="569" t="s">
        <v>158</v>
      </c>
      <c r="X68" s="571" t="s">
        <v>54</v>
      </c>
      <c r="Y68" s="569" t="s">
        <v>158</v>
      </c>
      <c r="Z68" s="571" t="s">
        <v>54</v>
      </c>
      <c r="AA68" s="569" t="s">
        <v>1299</v>
      </c>
      <c r="AB68" s="571">
        <v>308.47860000000003</v>
      </c>
      <c r="AC68" s="667" t="s">
        <v>545</v>
      </c>
      <c r="AD68" s="571">
        <v>308.47860000000003</v>
      </c>
      <c r="AE68" s="569" t="s">
        <v>1299</v>
      </c>
      <c r="AF68" s="571">
        <v>308.47860000000003</v>
      </c>
      <c r="AG68" s="421"/>
      <c r="AH68" s="423"/>
      <c r="AI68" s="772"/>
      <c r="AJ68" s="569" t="s">
        <v>158</v>
      </c>
      <c r="AK68" s="571" t="s">
        <v>54</v>
      </c>
      <c r="AL68" s="569" t="s">
        <v>158</v>
      </c>
      <c r="AM68" s="571" t="s">
        <v>54</v>
      </c>
      <c r="AN68" s="569" t="s">
        <v>1284</v>
      </c>
      <c r="AO68" s="574">
        <v>308.47860000000003</v>
      </c>
      <c r="AP68" s="569" t="s">
        <v>1284</v>
      </c>
      <c r="AQ68" s="571">
        <v>308.47860000000003</v>
      </c>
      <c r="AR68" s="569" t="s">
        <v>1284</v>
      </c>
      <c r="AS68" s="571">
        <v>308.47860000000003</v>
      </c>
      <c r="AT68" s="423"/>
    </row>
    <row r="69" spans="1:46" ht="22.5">
      <c r="A69" s="419" t="s">
        <v>31</v>
      </c>
      <c r="B69" s="772"/>
      <c r="C69" s="569" t="s">
        <v>158</v>
      </c>
      <c r="D69" s="571" t="s">
        <v>54</v>
      </c>
      <c r="E69" s="569" t="s">
        <v>158</v>
      </c>
      <c r="F69" s="571" t="s">
        <v>54</v>
      </c>
      <c r="G69" s="569" t="s">
        <v>158</v>
      </c>
      <c r="H69" s="648" t="s">
        <v>54</v>
      </c>
      <c r="I69" s="419" t="s">
        <v>31</v>
      </c>
      <c r="J69" s="419" t="s">
        <v>31</v>
      </c>
      <c r="K69" s="772"/>
      <c r="L69" s="667" t="s">
        <v>873</v>
      </c>
      <c r="M69" s="570">
        <v>85.75139999999999</v>
      </c>
      <c r="N69" s="569" t="s">
        <v>1283</v>
      </c>
      <c r="O69" s="574">
        <v>85.75139999999999</v>
      </c>
      <c r="P69" s="667" t="s">
        <v>544</v>
      </c>
      <c r="Q69" s="574">
        <v>85.75139999999999</v>
      </c>
      <c r="R69" s="569" t="s">
        <v>1283</v>
      </c>
      <c r="S69" s="574">
        <v>85.75139999999999</v>
      </c>
      <c r="T69" s="421"/>
      <c r="U69" s="421"/>
      <c r="V69" s="777"/>
      <c r="W69" s="569" t="s">
        <v>158</v>
      </c>
      <c r="X69" s="571" t="s">
        <v>54</v>
      </c>
      <c r="Y69" s="569" t="s">
        <v>544</v>
      </c>
      <c r="Z69" s="571">
        <v>85.75139999999999</v>
      </c>
      <c r="AA69" s="569" t="s">
        <v>1283</v>
      </c>
      <c r="AB69" s="571">
        <v>85.75139999999999</v>
      </c>
      <c r="AC69" s="667" t="s">
        <v>544</v>
      </c>
      <c r="AD69" s="571">
        <v>85.75139999999999</v>
      </c>
      <c r="AE69" s="569" t="s">
        <v>1283</v>
      </c>
      <c r="AF69" s="571">
        <v>85.75139999999999</v>
      </c>
      <c r="AG69" s="421"/>
      <c r="AH69" s="423"/>
      <c r="AI69" s="772"/>
      <c r="AJ69" s="569" t="s">
        <v>158</v>
      </c>
      <c r="AK69" s="571" t="s">
        <v>54</v>
      </c>
      <c r="AL69" s="579" t="s">
        <v>550</v>
      </c>
      <c r="AM69" s="574">
        <v>85.75139999999999</v>
      </c>
      <c r="AN69" s="579" t="s">
        <v>1283</v>
      </c>
      <c r="AO69" s="574">
        <v>85.75139999999999</v>
      </c>
      <c r="AP69" s="579" t="s">
        <v>1283</v>
      </c>
      <c r="AQ69" s="574">
        <v>85.75139999999999</v>
      </c>
      <c r="AR69" s="579" t="s">
        <v>1283</v>
      </c>
      <c r="AS69" s="574">
        <v>85.75139999999999</v>
      </c>
      <c r="AT69" s="423"/>
    </row>
    <row r="70" spans="1:46" ht="33.75">
      <c r="A70" s="419" t="s">
        <v>31</v>
      </c>
      <c r="B70" s="772"/>
      <c r="C70" s="569" t="s">
        <v>158</v>
      </c>
      <c r="D70" s="571" t="s">
        <v>54</v>
      </c>
      <c r="E70" s="569" t="s">
        <v>158</v>
      </c>
      <c r="F70" s="571" t="s">
        <v>54</v>
      </c>
      <c r="G70" s="569" t="s">
        <v>158</v>
      </c>
      <c r="H70" s="648" t="s">
        <v>54</v>
      </c>
      <c r="I70" s="419" t="s">
        <v>31</v>
      </c>
      <c r="J70" s="419" t="s">
        <v>31</v>
      </c>
      <c r="K70" s="772"/>
      <c r="L70" s="667" t="s">
        <v>874</v>
      </c>
      <c r="M70" s="570">
        <v>76.836600000000004</v>
      </c>
      <c r="N70" s="569" t="s">
        <v>1287</v>
      </c>
      <c r="O70" s="574">
        <v>76.836600000000004</v>
      </c>
      <c r="P70" s="667" t="s">
        <v>551</v>
      </c>
      <c r="Q70" s="574">
        <v>76.836600000000004</v>
      </c>
      <c r="R70" s="569" t="s">
        <v>1287</v>
      </c>
      <c r="S70" s="574">
        <v>76.836600000000004</v>
      </c>
      <c r="T70" s="421"/>
      <c r="U70" s="421"/>
      <c r="V70" s="777"/>
      <c r="W70" s="569" t="s">
        <v>158</v>
      </c>
      <c r="X70" s="571" t="s">
        <v>54</v>
      </c>
      <c r="Y70" s="569" t="s">
        <v>551</v>
      </c>
      <c r="Z70" s="571">
        <v>76.836600000000004</v>
      </c>
      <c r="AA70" s="569" t="s">
        <v>1287</v>
      </c>
      <c r="AB70" s="571">
        <v>76.836600000000004</v>
      </c>
      <c r="AC70" s="667" t="s">
        <v>551</v>
      </c>
      <c r="AD70" s="571">
        <v>76.836600000000004</v>
      </c>
      <c r="AE70" s="569" t="s">
        <v>1287</v>
      </c>
      <c r="AF70" s="571">
        <v>76.836600000000004</v>
      </c>
      <c r="AG70" s="421"/>
      <c r="AH70" s="423"/>
      <c r="AI70" s="772"/>
      <c r="AJ70" s="569" t="s">
        <v>158</v>
      </c>
      <c r="AK70" s="571" t="s">
        <v>54</v>
      </c>
      <c r="AL70" s="579" t="s">
        <v>552</v>
      </c>
      <c r="AM70" s="574">
        <v>76.836600000000004</v>
      </c>
      <c r="AN70" s="569" t="s">
        <v>158</v>
      </c>
      <c r="AO70" s="571" t="s">
        <v>54</v>
      </c>
      <c r="AP70" s="569" t="s">
        <v>1287</v>
      </c>
      <c r="AQ70" s="571">
        <v>76.836600000000004</v>
      </c>
      <c r="AR70" s="569" t="s">
        <v>1287</v>
      </c>
      <c r="AS70" s="571">
        <v>76.836600000000004</v>
      </c>
      <c r="AT70" s="423"/>
    </row>
    <row r="71" spans="1:46" ht="22.5">
      <c r="A71" s="419" t="s">
        <v>31</v>
      </c>
      <c r="B71" s="772"/>
      <c r="C71" s="569" t="s">
        <v>158</v>
      </c>
      <c r="D71" s="571" t="s">
        <v>54</v>
      </c>
      <c r="E71" s="569" t="s">
        <v>158</v>
      </c>
      <c r="F71" s="571" t="s">
        <v>54</v>
      </c>
      <c r="G71" s="569" t="s">
        <v>158</v>
      </c>
      <c r="H71" s="648" t="s">
        <v>54</v>
      </c>
      <c r="I71" s="419" t="s">
        <v>31</v>
      </c>
      <c r="J71" s="419" t="s">
        <v>31</v>
      </c>
      <c r="K71" s="772"/>
      <c r="L71" s="667" t="s">
        <v>875</v>
      </c>
      <c r="M71" s="570">
        <v>305.13299999999998</v>
      </c>
      <c r="N71" s="569" t="s">
        <v>1300</v>
      </c>
      <c r="O71" s="574">
        <v>305.13299999999998</v>
      </c>
      <c r="P71" s="667" t="s">
        <v>554</v>
      </c>
      <c r="Q71" s="574">
        <v>305.13299999999998</v>
      </c>
      <c r="R71" s="569" t="s">
        <v>1300</v>
      </c>
      <c r="S71" s="574">
        <v>305.13299999999998</v>
      </c>
      <c r="T71" s="421"/>
      <c r="U71" s="421"/>
      <c r="V71" s="777"/>
      <c r="W71" s="569" t="s">
        <v>158</v>
      </c>
      <c r="X71" s="571" t="s">
        <v>54</v>
      </c>
      <c r="Y71" s="569" t="s">
        <v>553</v>
      </c>
      <c r="Z71" s="571">
        <v>305.13299999999998</v>
      </c>
      <c r="AA71" s="569" t="s">
        <v>1300</v>
      </c>
      <c r="AB71" s="571">
        <v>305.13299999999998</v>
      </c>
      <c r="AC71" s="667" t="s">
        <v>554</v>
      </c>
      <c r="AD71" s="571">
        <v>305.13299999999998</v>
      </c>
      <c r="AE71" s="569" t="s">
        <v>1300</v>
      </c>
      <c r="AF71" s="571">
        <v>305.13299999999998</v>
      </c>
      <c r="AG71" s="421"/>
      <c r="AH71" s="423"/>
      <c r="AI71" s="772"/>
      <c r="AJ71" s="569" t="s">
        <v>158</v>
      </c>
      <c r="AK71" s="571" t="s">
        <v>54</v>
      </c>
      <c r="AL71" s="579" t="s">
        <v>554</v>
      </c>
      <c r="AM71" s="574">
        <v>305.13299999999998</v>
      </c>
      <c r="AN71" s="569" t="s">
        <v>158</v>
      </c>
      <c r="AO71" s="571" t="s">
        <v>54</v>
      </c>
      <c r="AP71" s="569" t="s">
        <v>1285</v>
      </c>
      <c r="AQ71" s="571">
        <v>305.13299999999998</v>
      </c>
      <c r="AR71" s="569" t="s">
        <v>1285</v>
      </c>
      <c r="AS71" s="571">
        <v>305.13299999999998</v>
      </c>
      <c r="AT71" s="423"/>
    </row>
    <row r="72" spans="1:46" ht="33.75">
      <c r="A72" s="419" t="s">
        <v>31</v>
      </c>
      <c r="B72" s="772"/>
      <c r="C72" s="569" t="s">
        <v>158</v>
      </c>
      <c r="D72" s="571" t="s">
        <v>54</v>
      </c>
      <c r="E72" s="569" t="s">
        <v>158</v>
      </c>
      <c r="F72" s="571" t="s">
        <v>54</v>
      </c>
      <c r="G72" s="569" t="s">
        <v>158</v>
      </c>
      <c r="H72" s="648" t="s">
        <v>54</v>
      </c>
      <c r="I72" s="419" t="s">
        <v>31</v>
      </c>
      <c r="J72" s="419" t="s">
        <v>31</v>
      </c>
      <c r="K72" s="772"/>
      <c r="L72" s="569" t="s">
        <v>158</v>
      </c>
      <c r="M72" s="571" t="s">
        <v>54</v>
      </c>
      <c r="N72" s="569" t="s">
        <v>1286</v>
      </c>
      <c r="O72" s="574">
        <v>347.45279999999997</v>
      </c>
      <c r="P72" s="667" t="s">
        <v>555</v>
      </c>
      <c r="Q72" s="574">
        <v>347.45279999999997</v>
      </c>
      <c r="R72" s="569" t="s">
        <v>1286</v>
      </c>
      <c r="S72" s="574">
        <v>347.45279999999997</v>
      </c>
      <c r="T72" s="421"/>
      <c r="U72" s="421"/>
      <c r="V72" s="777"/>
      <c r="W72" s="569" t="s">
        <v>158</v>
      </c>
      <c r="X72" s="571" t="s">
        <v>54</v>
      </c>
      <c r="Y72" s="569" t="s">
        <v>158</v>
      </c>
      <c r="Z72" s="571" t="s">
        <v>54</v>
      </c>
      <c r="AA72" s="569" t="s">
        <v>1286</v>
      </c>
      <c r="AB72" s="571">
        <v>347.45279999999997</v>
      </c>
      <c r="AC72" s="667" t="s">
        <v>555</v>
      </c>
      <c r="AD72" s="571">
        <v>347.45279999999997</v>
      </c>
      <c r="AE72" s="569" t="s">
        <v>1286</v>
      </c>
      <c r="AF72" s="571">
        <v>347.45279999999997</v>
      </c>
      <c r="AG72" s="421"/>
      <c r="AH72" s="423"/>
      <c r="AI72" s="772"/>
      <c r="AJ72" s="569" t="s">
        <v>158</v>
      </c>
      <c r="AK72" s="571" t="s">
        <v>54</v>
      </c>
      <c r="AL72" s="569" t="s">
        <v>158</v>
      </c>
      <c r="AM72" s="571" t="s">
        <v>54</v>
      </c>
      <c r="AN72" s="569" t="s">
        <v>158</v>
      </c>
      <c r="AO72" s="571" t="s">
        <v>54</v>
      </c>
      <c r="AP72" s="569" t="s">
        <v>1286</v>
      </c>
      <c r="AQ72" s="571">
        <v>347.45279999999997</v>
      </c>
      <c r="AR72" s="569" t="s">
        <v>1286</v>
      </c>
      <c r="AS72" s="571">
        <v>347.45279999999997</v>
      </c>
      <c r="AT72" s="423"/>
    </row>
    <row r="73" spans="1:46" ht="22.5">
      <c r="A73" s="419" t="s">
        <v>31</v>
      </c>
      <c r="B73" s="772"/>
      <c r="C73" s="569" t="s">
        <v>158</v>
      </c>
      <c r="D73" s="571" t="s">
        <v>54</v>
      </c>
      <c r="E73" s="569" t="s">
        <v>158</v>
      </c>
      <c r="F73" s="571" t="s">
        <v>54</v>
      </c>
      <c r="G73" s="569" t="s">
        <v>158</v>
      </c>
      <c r="H73" s="648" t="s">
        <v>54</v>
      </c>
      <c r="I73" s="419" t="s">
        <v>31</v>
      </c>
      <c r="J73" s="419" t="s">
        <v>31</v>
      </c>
      <c r="K73" s="772"/>
      <c r="L73" s="667"/>
      <c r="M73" s="573"/>
      <c r="N73" s="569" t="s">
        <v>158</v>
      </c>
      <c r="O73" s="571" t="s">
        <v>54</v>
      </c>
      <c r="P73" s="569" t="s">
        <v>158</v>
      </c>
      <c r="Q73" s="571" t="s">
        <v>54</v>
      </c>
      <c r="R73" s="569" t="s">
        <v>158</v>
      </c>
      <c r="S73" s="571" t="s">
        <v>54</v>
      </c>
      <c r="T73" s="421"/>
      <c r="U73" s="421"/>
      <c r="V73" s="777"/>
      <c r="W73" s="569" t="s">
        <v>158</v>
      </c>
      <c r="X73" s="571" t="s">
        <v>54</v>
      </c>
      <c r="Y73" s="569" t="s">
        <v>538</v>
      </c>
      <c r="Z73" s="571">
        <v>13.362</v>
      </c>
      <c r="AA73" s="569" t="s">
        <v>158</v>
      </c>
      <c r="AB73" s="571" t="s">
        <v>54</v>
      </c>
      <c r="AC73" s="569" t="s">
        <v>158</v>
      </c>
      <c r="AD73" s="571" t="s">
        <v>54</v>
      </c>
      <c r="AE73" s="569" t="s">
        <v>540</v>
      </c>
      <c r="AF73" s="571">
        <v>612.49980000000005</v>
      </c>
      <c r="AG73" s="421"/>
      <c r="AH73" s="423"/>
      <c r="AI73" s="772"/>
      <c r="AJ73" s="569" t="s">
        <v>158</v>
      </c>
      <c r="AK73" s="571" t="s">
        <v>54</v>
      </c>
      <c r="AL73" s="579" t="s">
        <v>541</v>
      </c>
      <c r="AM73" s="574">
        <v>13.362</v>
      </c>
      <c r="AN73" s="569" t="s">
        <v>158</v>
      </c>
      <c r="AO73" s="571" t="s">
        <v>54</v>
      </c>
      <c r="AP73" s="569" t="s">
        <v>542</v>
      </c>
      <c r="AQ73" s="574">
        <v>612.49980000000005</v>
      </c>
      <c r="AR73" s="569" t="s">
        <v>542</v>
      </c>
      <c r="AS73" s="574">
        <v>612.49980000000005</v>
      </c>
      <c r="AT73" s="423"/>
    </row>
    <row r="74" spans="1:46" ht="22.5">
      <c r="A74" s="419" t="s">
        <v>31</v>
      </c>
      <c r="B74" s="772"/>
      <c r="C74" s="569" t="s">
        <v>158</v>
      </c>
      <c r="D74" s="648" t="s">
        <v>54</v>
      </c>
      <c r="E74" s="569" t="s">
        <v>158</v>
      </c>
      <c r="F74" s="648" t="s">
        <v>54</v>
      </c>
      <c r="G74" s="569" t="s">
        <v>158</v>
      </c>
      <c r="H74" s="648" t="s">
        <v>54</v>
      </c>
      <c r="I74" s="419" t="s">
        <v>31</v>
      </c>
      <c r="J74" s="419" t="s">
        <v>31</v>
      </c>
      <c r="K74" s="772"/>
      <c r="L74" s="569" t="s">
        <v>158</v>
      </c>
      <c r="M74" s="571" t="s">
        <v>54</v>
      </c>
      <c r="N74" s="569" t="s">
        <v>158</v>
      </c>
      <c r="O74" s="571" t="s">
        <v>54</v>
      </c>
      <c r="P74" s="569" t="s">
        <v>158</v>
      </c>
      <c r="Q74" s="571" t="s">
        <v>54</v>
      </c>
      <c r="R74" s="569" t="s">
        <v>158</v>
      </c>
      <c r="S74" s="571" t="s">
        <v>54</v>
      </c>
      <c r="T74" s="421"/>
      <c r="U74" s="421"/>
      <c r="V74" s="777"/>
      <c r="W74" s="569" t="s">
        <v>158</v>
      </c>
      <c r="X74" s="571" t="s">
        <v>54</v>
      </c>
      <c r="Y74" s="569" t="s">
        <v>158</v>
      </c>
      <c r="Z74" s="571" t="s">
        <v>54</v>
      </c>
      <c r="AA74" s="569" t="s">
        <v>158</v>
      </c>
      <c r="AB74" s="571" t="s">
        <v>54</v>
      </c>
      <c r="AC74" s="569" t="s">
        <v>158</v>
      </c>
      <c r="AD74" s="571" t="s">
        <v>54</v>
      </c>
      <c r="AE74" s="569" t="s">
        <v>546</v>
      </c>
      <c r="AF74" s="571">
        <v>445.45440000000002</v>
      </c>
      <c r="AG74" s="421"/>
      <c r="AH74" s="423"/>
      <c r="AI74" s="772"/>
      <c r="AJ74" s="569" t="s">
        <v>158</v>
      </c>
      <c r="AK74" s="571" t="s">
        <v>54</v>
      </c>
      <c r="AL74" s="569" t="s">
        <v>158</v>
      </c>
      <c r="AM74" s="571" t="s">
        <v>54</v>
      </c>
      <c r="AN74" s="569" t="s">
        <v>158</v>
      </c>
      <c r="AO74" s="571" t="s">
        <v>54</v>
      </c>
      <c r="AP74" s="569" t="s">
        <v>548</v>
      </c>
      <c r="AQ74" s="574">
        <v>445.45440000000002</v>
      </c>
      <c r="AR74" s="569" t="s">
        <v>548</v>
      </c>
      <c r="AS74" s="574">
        <v>445.45440000000002</v>
      </c>
      <c r="AT74" s="423"/>
    </row>
    <row r="75" spans="1:46" ht="33.75">
      <c r="A75" s="419" t="s">
        <v>31</v>
      </c>
      <c r="B75" s="772"/>
      <c r="C75" s="662" t="s">
        <v>158</v>
      </c>
      <c r="D75" s="648" t="s">
        <v>54</v>
      </c>
      <c r="E75" s="662" t="s">
        <v>158</v>
      </c>
      <c r="F75" s="648" t="s">
        <v>54</v>
      </c>
      <c r="G75" s="662" t="s">
        <v>158</v>
      </c>
      <c r="H75" s="648" t="s">
        <v>54</v>
      </c>
      <c r="I75" s="419" t="s">
        <v>31</v>
      </c>
      <c r="J75" s="419" t="s">
        <v>31</v>
      </c>
      <c r="K75" s="772"/>
      <c r="L75" s="569" t="s">
        <v>158</v>
      </c>
      <c r="M75" s="571" t="s">
        <v>54</v>
      </c>
      <c r="N75" s="569" t="s">
        <v>158</v>
      </c>
      <c r="O75" s="571" t="s">
        <v>54</v>
      </c>
      <c r="P75" s="569" t="s">
        <v>158</v>
      </c>
      <c r="Q75" s="571" t="s">
        <v>54</v>
      </c>
      <c r="R75" s="569" t="s">
        <v>158</v>
      </c>
      <c r="S75" s="571" t="s">
        <v>54</v>
      </c>
      <c r="T75" s="421"/>
      <c r="U75" s="421"/>
      <c r="V75" s="777"/>
      <c r="W75" s="569" t="s">
        <v>158</v>
      </c>
      <c r="X75" s="571" t="s">
        <v>54</v>
      </c>
      <c r="Y75" s="569" t="s">
        <v>158</v>
      </c>
      <c r="Z75" s="571" t="s">
        <v>54</v>
      </c>
      <c r="AA75" s="569" t="s">
        <v>158</v>
      </c>
      <c r="AB75" s="571" t="s">
        <v>54</v>
      </c>
      <c r="AC75" s="569" t="s">
        <v>158</v>
      </c>
      <c r="AD75" s="571" t="s">
        <v>54</v>
      </c>
      <c r="AE75" s="569" t="s">
        <v>549</v>
      </c>
      <c r="AF75" s="571">
        <v>1960.0013999999999</v>
      </c>
      <c r="AG75" s="421"/>
      <c r="AH75" s="423"/>
      <c r="AI75" s="772"/>
      <c r="AJ75" s="569" t="s">
        <v>158</v>
      </c>
      <c r="AK75" s="571" t="s">
        <v>54</v>
      </c>
      <c r="AL75" s="569" t="s">
        <v>158</v>
      </c>
      <c r="AM75" s="571" t="s">
        <v>54</v>
      </c>
      <c r="AN75" s="569" t="s">
        <v>158</v>
      </c>
      <c r="AO75" s="571" t="s">
        <v>54</v>
      </c>
      <c r="AP75" s="579" t="s">
        <v>549</v>
      </c>
      <c r="AQ75" s="571">
        <v>1960.0013999999999</v>
      </c>
      <c r="AR75" s="579" t="s">
        <v>549</v>
      </c>
      <c r="AS75" s="574">
        <v>1960.0013999999999</v>
      </c>
      <c r="AT75" s="423"/>
    </row>
    <row r="76" spans="1:46" ht="21">
      <c r="A76" s="419" t="s">
        <v>31</v>
      </c>
      <c r="B76" s="773"/>
      <c r="C76" s="662" t="s">
        <v>158</v>
      </c>
      <c r="D76" s="648" t="s">
        <v>54</v>
      </c>
      <c r="E76" s="662" t="s">
        <v>158</v>
      </c>
      <c r="F76" s="648" t="s">
        <v>54</v>
      </c>
      <c r="G76" s="662" t="s">
        <v>158</v>
      </c>
      <c r="H76" s="648" t="s">
        <v>54</v>
      </c>
      <c r="I76" s="419" t="s">
        <v>31</v>
      </c>
      <c r="J76" s="419" t="s">
        <v>31</v>
      </c>
      <c r="K76" s="773"/>
      <c r="L76" s="569" t="s">
        <v>158</v>
      </c>
      <c r="M76" s="571" t="s">
        <v>54</v>
      </c>
      <c r="N76" s="569" t="s">
        <v>158</v>
      </c>
      <c r="O76" s="571" t="s">
        <v>54</v>
      </c>
      <c r="P76" s="569" t="s">
        <v>158</v>
      </c>
      <c r="Q76" s="571" t="s">
        <v>54</v>
      </c>
      <c r="R76" s="569" t="s">
        <v>158</v>
      </c>
      <c r="S76" s="571" t="s">
        <v>54</v>
      </c>
      <c r="T76" s="421"/>
      <c r="U76" s="421"/>
      <c r="V76" s="778"/>
      <c r="W76" s="569" t="s">
        <v>158</v>
      </c>
      <c r="X76" s="571" t="s">
        <v>54</v>
      </c>
      <c r="Y76" s="569" t="s">
        <v>158</v>
      </c>
      <c r="Z76" s="571" t="s">
        <v>54</v>
      </c>
      <c r="AA76" s="569" t="s">
        <v>158</v>
      </c>
      <c r="AB76" s="571" t="s">
        <v>54</v>
      </c>
      <c r="AC76" s="569" t="s">
        <v>158</v>
      </c>
      <c r="AD76" s="571" t="s">
        <v>54</v>
      </c>
      <c r="AE76" s="569" t="s">
        <v>158</v>
      </c>
      <c r="AF76" s="571" t="s">
        <v>54</v>
      </c>
      <c r="AG76" s="421"/>
      <c r="AH76" s="423"/>
      <c r="AI76" s="773"/>
      <c r="AJ76" s="569" t="s">
        <v>158</v>
      </c>
      <c r="AK76" s="571" t="s">
        <v>54</v>
      </c>
      <c r="AL76" s="569" t="s">
        <v>158</v>
      </c>
      <c r="AM76" s="571" t="s">
        <v>54</v>
      </c>
      <c r="AN76" s="569" t="s">
        <v>158</v>
      </c>
      <c r="AO76" s="571" t="s">
        <v>54</v>
      </c>
      <c r="AP76" s="569" t="s">
        <v>158</v>
      </c>
      <c r="AQ76" s="571" t="s">
        <v>54</v>
      </c>
      <c r="AR76" s="569" t="s">
        <v>158</v>
      </c>
      <c r="AS76" s="571" t="s">
        <v>54</v>
      </c>
      <c r="AT76" s="423"/>
    </row>
    <row r="77" spans="1:46" ht="22.5">
      <c r="A77" s="419" t="s">
        <v>31</v>
      </c>
      <c r="B77" s="785" t="s">
        <v>493</v>
      </c>
      <c r="C77" s="662" t="s">
        <v>158</v>
      </c>
      <c r="D77" s="648" t="s">
        <v>54</v>
      </c>
      <c r="E77" s="662"/>
      <c r="F77" s="648"/>
      <c r="G77" s="662" t="s">
        <v>158</v>
      </c>
      <c r="H77" s="648" t="s">
        <v>54</v>
      </c>
      <c r="I77" s="419" t="s">
        <v>31</v>
      </c>
      <c r="J77" s="419" t="s">
        <v>31</v>
      </c>
      <c r="K77" s="785" t="s">
        <v>493</v>
      </c>
      <c r="L77" s="667"/>
      <c r="M77" s="573"/>
      <c r="N77" s="667" t="s">
        <v>893</v>
      </c>
      <c r="O77" s="574">
        <v>432.0924</v>
      </c>
      <c r="P77" s="667"/>
      <c r="Q77" s="574"/>
      <c r="R77" s="667" t="s">
        <v>893</v>
      </c>
      <c r="S77" s="574">
        <v>432.0924</v>
      </c>
      <c r="T77" s="421"/>
      <c r="U77" s="421"/>
      <c r="V77" s="761" t="s">
        <v>493</v>
      </c>
      <c r="W77" s="569" t="s">
        <v>158</v>
      </c>
      <c r="X77" s="571" t="s">
        <v>54</v>
      </c>
      <c r="Y77" s="569" t="s">
        <v>158</v>
      </c>
      <c r="Z77" s="571" t="s">
        <v>54</v>
      </c>
      <c r="AA77" s="569" t="s">
        <v>158</v>
      </c>
      <c r="AB77" s="571" t="s">
        <v>54</v>
      </c>
      <c r="AC77" s="569" t="s">
        <v>158</v>
      </c>
      <c r="AD77" s="571" t="s">
        <v>54</v>
      </c>
      <c r="AE77" s="569" t="s">
        <v>893</v>
      </c>
      <c r="AF77" s="571">
        <v>432.0924</v>
      </c>
      <c r="AG77" s="421"/>
      <c r="AH77" s="423"/>
      <c r="AI77" s="785" t="s">
        <v>493</v>
      </c>
      <c r="AJ77" s="569" t="s">
        <v>158</v>
      </c>
      <c r="AK77" s="571" t="s">
        <v>54</v>
      </c>
      <c r="AL77" s="579"/>
      <c r="AM77" s="571"/>
      <c r="AN77" s="569"/>
      <c r="AO77" s="571"/>
      <c r="AP77" s="569"/>
      <c r="AQ77" s="571"/>
      <c r="AR77" s="569"/>
      <c r="AS77" s="571"/>
      <c r="AT77" s="423"/>
    </row>
    <row r="78" spans="1:46" ht="22.5">
      <c r="A78" s="419" t="s">
        <v>31</v>
      </c>
      <c r="B78" s="786"/>
      <c r="C78" s="662" t="s">
        <v>158</v>
      </c>
      <c r="D78" s="648" t="s">
        <v>54</v>
      </c>
      <c r="E78" s="662"/>
      <c r="F78" s="648"/>
      <c r="G78" s="662" t="s">
        <v>158</v>
      </c>
      <c r="H78" s="648" t="s">
        <v>54</v>
      </c>
      <c r="I78" s="419" t="s">
        <v>31</v>
      </c>
      <c r="J78" s="419" t="s">
        <v>31</v>
      </c>
      <c r="K78" s="786"/>
      <c r="L78" s="569" t="s">
        <v>158</v>
      </c>
      <c r="M78" s="568" t="s">
        <v>54</v>
      </c>
      <c r="N78" s="569" t="s">
        <v>158</v>
      </c>
      <c r="O78" s="568" t="s">
        <v>54</v>
      </c>
      <c r="P78" s="569"/>
      <c r="Q78" s="568"/>
      <c r="R78" s="569" t="s">
        <v>158</v>
      </c>
      <c r="S78" s="568" t="s">
        <v>54</v>
      </c>
      <c r="T78" s="421"/>
      <c r="U78" s="421"/>
      <c r="V78" s="787"/>
      <c r="W78" s="569" t="s">
        <v>158</v>
      </c>
      <c r="X78" s="571" t="s">
        <v>54</v>
      </c>
      <c r="Y78" s="569" t="s">
        <v>158</v>
      </c>
      <c r="Z78" s="571" t="s">
        <v>54</v>
      </c>
      <c r="AA78" s="569" t="s">
        <v>158</v>
      </c>
      <c r="AB78" s="571" t="s">
        <v>54</v>
      </c>
      <c r="AC78" s="569" t="s">
        <v>158</v>
      </c>
      <c r="AD78" s="571" t="s">
        <v>54</v>
      </c>
      <c r="AE78" s="569" t="s">
        <v>158</v>
      </c>
      <c r="AF78" s="571" t="s">
        <v>54</v>
      </c>
      <c r="AG78" s="421"/>
      <c r="AH78" s="423"/>
      <c r="AI78" s="786"/>
      <c r="AJ78" s="569" t="s">
        <v>158</v>
      </c>
      <c r="AK78" s="571" t="s">
        <v>54</v>
      </c>
      <c r="AL78" s="569" t="s">
        <v>158</v>
      </c>
      <c r="AM78" s="571" t="s">
        <v>54</v>
      </c>
      <c r="AN78" s="569" t="s">
        <v>893</v>
      </c>
      <c r="AO78" s="571">
        <v>432.0924</v>
      </c>
      <c r="AP78" s="569"/>
      <c r="AQ78" s="571"/>
      <c r="AR78" s="569" t="s">
        <v>158</v>
      </c>
      <c r="AS78" s="571" t="s">
        <v>54</v>
      </c>
      <c r="AT78" s="423"/>
    </row>
    <row r="79" spans="1:46" ht="33.75">
      <c r="A79" s="419" t="s">
        <v>31</v>
      </c>
      <c r="B79" s="779" t="s">
        <v>495</v>
      </c>
      <c r="C79" s="662" t="s">
        <v>158</v>
      </c>
      <c r="D79" s="648" t="s">
        <v>54</v>
      </c>
      <c r="E79" s="662" t="s">
        <v>158</v>
      </c>
      <c r="F79" s="648" t="s">
        <v>54</v>
      </c>
      <c r="G79" s="662" t="s">
        <v>158</v>
      </c>
      <c r="H79" s="648" t="s">
        <v>54</v>
      </c>
      <c r="I79" s="419" t="s">
        <v>31</v>
      </c>
      <c r="J79" s="419" t="s">
        <v>31</v>
      </c>
      <c r="K79" s="780" t="s">
        <v>495</v>
      </c>
      <c r="L79" s="667" t="s">
        <v>876</v>
      </c>
      <c r="M79" s="577">
        <v>133.6404</v>
      </c>
      <c r="N79" s="667" t="s">
        <v>558</v>
      </c>
      <c r="O79" s="574">
        <v>88.9542</v>
      </c>
      <c r="P79" s="667" t="s">
        <v>558</v>
      </c>
      <c r="Q79" s="574">
        <v>88.9542</v>
      </c>
      <c r="R79" s="667" t="s">
        <v>558</v>
      </c>
      <c r="S79" s="574">
        <v>88.9542</v>
      </c>
      <c r="T79" s="426"/>
      <c r="U79" s="421"/>
      <c r="V79" s="766" t="s">
        <v>495</v>
      </c>
      <c r="W79" s="569" t="s">
        <v>158</v>
      </c>
      <c r="X79" s="571" t="s">
        <v>54</v>
      </c>
      <c r="Y79" s="569" t="s">
        <v>560</v>
      </c>
      <c r="Z79" s="571">
        <v>88.9542</v>
      </c>
      <c r="AA79" s="569" t="s">
        <v>560</v>
      </c>
      <c r="AB79" s="571">
        <v>88.9542</v>
      </c>
      <c r="AC79" s="569" t="s">
        <v>558</v>
      </c>
      <c r="AD79" s="571">
        <v>88.9542</v>
      </c>
      <c r="AE79" s="569" t="s">
        <v>558</v>
      </c>
      <c r="AF79" s="571">
        <v>88.9542</v>
      </c>
      <c r="AG79" s="421"/>
      <c r="AH79" s="423"/>
      <c r="AI79" s="763" t="s">
        <v>495</v>
      </c>
      <c r="AJ79" s="569" t="s">
        <v>158</v>
      </c>
      <c r="AK79" s="571" t="s">
        <v>54</v>
      </c>
      <c r="AL79" s="569" t="s">
        <v>846</v>
      </c>
      <c r="AM79" s="571">
        <v>133.6404</v>
      </c>
      <c r="AN79" s="569" t="s">
        <v>560</v>
      </c>
      <c r="AO79" s="571">
        <v>88.9542</v>
      </c>
      <c r="AP79" s="569" t="s">
        <v>560</v>
      </c>
      <c r="AQ79" s="571">
        <v>88.9542</v>
      </c>
      <c r="AR79" s="569" t="s">
        <v>560</v>
      </c>
      <c r="AS79" s="571">
        <v>88.9542</v>
      </c>
      <c r="AT79" s="423"/>
    </row>
    <row r="80" spans="1:46" ht="22.5">
      <c r="A80" s="419" t="s">
        <v>31</v>
      </c>
      <c r="B80" s="779"/>
      <c r="C80" s="662" t="s">
        <v>158</v>
      </c>
      <c r="D80" s="648" t="s">
        <v>54</v>
      </c>
      <c r="E80" s="662" t="s">
        <v>158</v>
      </c>
      <c r="F80" s="648" t="s">
        <v>54</v>
      </c>
      <c r="G80" s="662" t="s">
        <v>158</v>
      </c>
      <c r="H80" s="648" t="s">
        <v>54</v>
      </c>
      <c r="I80" s="419" t="s">
        <v>31</v>
      </c>
      <c r="J80" s="419" t="s">
        <v>31</v>
      </c>
      <c r="K80" s="781"/>
      <c r="L80" s="667" t="s">
        <v>562</v>
      </c>
      <c r="M80" s="577">
        <v>8.7515999999999998</v>
      </c>
      <c r="N80" s="569" t="s">
        <v>565</v>
      </c>
      <c r="O80" s="574">
        <v>139.20959999999999</v>
      </c>
      <c r="P80" s="667" t="s">
        <v>559</v>
      </c>
      <c r="Q80" s="574">
        <v>139.20959999999999</v>
      </c>
      <c r="R80" s="569" t="s">
        <v>565</v>
      </c>
      <c r="S80" s="574">
        <v>139.20959999999999</v>
      </c>
      <c r="T80" s="426"/>
      <c r="U80" s="421"/>
      <c r="V80" s="767"/>
      <c r="W80" s="569" t="s">
        <v>158</v>
      </c>
      <c r="X80" s="571" t="s">
        <v>54</v>
      </c>
      <c r="Y80" s="569" t="s">
        <v>846</v>
      </c>
      <c r="Z80" s="571">
        <v>133.6404</v>
      </c>
      <c r="AA80" s="569" t="s">
        <v>565</v>
      </c>
      <c r="AB80" s="571">
        <v>139.20959999999999</v>
      </c>
      <c r="AC80" s="569" t="s">
        <v>561</v>
      </c>
      <c r="AD80" s="571">
        <v>7.2522000000000002</v>
      </c>
      <c r="AE80" s="569" t="s">
        <v>565</v>
      </c>
      <c r="AF80" s="571">
        <v>139.20959999999999</v>
      </c>
      <c r="AG80" s="421"/>
      <c r="AH80" s="423"/>
      <c r="AI80" s="764"/>
      <c r="AJ80" s="569" t="s">
        <v>158</v>
      </c>
      <c r="AK80" s="571" t="s">
        <v>54</v>
      </c>
      <c r="AL80" s="569" t="s">
        <v>566</v>
      </c>
      <c r="AM80" s="571">
        <v>8.7515999999999998</v>
      </c>
      <c r="AN80" s="569" t="s">
        <v>559</v>
      </c>
      <c r="AO80" s="571">
        <v>139.20959999999999</v>
      </c>
      <c r="AP80" s="569" t="s">
        <v>559</v>
      </c>
      <c r="AQ80" s="571">
        <v>139.20959999999999</v>
      </c>
      <c r="AR80" s="569" t="s">
        <v>559</v>
      </c>
      <c r="AS80" s="571">
        <v>139.20959999999999</v>
      </c>
      <c r="AT80" s="423"/>
    </row>
    <row r="81" spans="1:46" ht="33.75">
      <c r="A81" s="419" t="s">
        <v>31</v>
      </c>
      <c r="B81" s="779"/>
      <c r="C81" s="662" t="s">
        <v>158</v>
      </c>
      <c r="D81" s="648" t="s">
        <v>54</v>
      </c>
      <c r="E81" s="662" t="s">
        <v>158</v>
      </c>
      <c r="F81" s="648" t="s">
        <v>54</v>
      </c>
      <c r="G81" s="662" t="s">
        <v>158</v>
      </c>
      <c r="H81" s="648" t="s">
        <v>54</v>
      </c>
      <c r="I81" s="419" t="s">
        <v>31</v>
      </c>
      <c r="J81" s="419" t="s">
        <v>31</v>
      </c>
      <c r="K81" s="781"/>
      <c r="L81" s="569" t="s">
        <v>1337</v>
      </c>
      <c r="M81" s="568">
        <v>50.11</v>
      </c>
      <c r="N81" s="667" t="s">
        <v>567</v>
      </c>
      <c r="O81" s="578">
        <v>7.2522000000000002</v>
      </c>
      <c r="P81" s="667" t="s">
        <v>563</v>
      </c>
      <c r="Q81" s="574">
        <v>7.2522000000000002</v>
      </c>
      <c r="R81" s="667" t="s">
        <v>567</v>
      </c>
      <c r="S81" s="574">
        <v>7.2522000000000002</v>
      </c>
      <c r="T81" s="426"/>
      <c r="U81" s="421"/>
      <c r="V81" s="767"/>
      <c r="W81" s="569" t="s">
        <v>158</v>
      </c>
      <c r="X81" s="571" t="s">
        <v>54</v>
      </c>
      <c r="Y81" s="569" t="s">
        <v>564</v>
      </c>
      <c r="Z81" s="571">
        <v>8.7515999999999998</v>
      </c>
      <c r="AA81" s="569" t="s">
        <v>1301</v>
      </c>
      <c r="AB81" s="571">
        <v>50.1126</v>
      </c>
      <c r="AC81" s="569" t="s">
        <v>1337</v>
      </c>
      <c r="AD81" s="571">
        <v>50.1126</v>
      </c>
      <c r="AE81" s="569" t="s">
        <v>1372</v>
      </c>
      <c r="AF81" s="571">
        <v>49</v>
      </c>
      <c r="AG81" s="421"/>
      <c r="AH81" s="423"/>
      <c r="AI81" s="764"/>
      <c r="AJ81" s="569" t="s">
        <v>158</v>
      </c>
      <c r="AK81" s="571" t="s">
        <v>54</v>
      </c>
      <c r="AL81" s="569" t="s">
        <v>569</v>
      </c>
      <c r="AM81" s="571">
        <v>139.20959999999999</v>
      </c>
      <c r="AN81" s="569" t="s">
        <v>1288</v>
      </c>
      <c r="AO81" s="571">
        <v>50.1126</v>
      </c>
      <c r="AP81" s="569" t="s">
        <v>1368</v>
      </c>
      <c r="AQ81" s="571">
        <v>49</v>
      </c>
      <c r="AR81" s="569" t="s">
        <v>1368</v>
      </c>
      <c r="AS81" s="571">
        <v>49</v>
      </c>
      <c r="AT81" s="423"/>
    </row>
    <row r="82" spans="1:46" ht="33.75">
      <c r="A82" s="419" t="s">
        <v>31</v>
      </c>
      <c r="B82" s="779"/>
      <c r="C82" s="662" t="s">
        <v>158</v>
      </c>
      <c r="D82" s="648" t="s">
        <v>54</v>
      </c>
      <c r="E82" s="662" t="s">
        <v>158</v>
      </c>
      <c r="F82" s="648" t="s">
        <v>54</v>
      </c>
      <c r="G82" s="662" t="s">
        <v>158</v>
      </c>
      <c r="H82" s="648" t="s">
        <v>54</v>
      </c>
      <c r="I82" s="419" t="s">
        <v>31</v>
      </c>
      <c r="J82" s="419" t="s">
        <v>31</v>
      </c>
      <c r="K82" s="781"/>
      <c r="L82" s="569" t="s">
        <v>158</v>
      </c>
      <c r="M82" s="568" t="s">
        <v>54</v>
      </c>
      <c r="N82" s="667" t="s">
        <v>570</v>
      </c>
      <c r="O82" s="574">
        <v>30.069600000000001</v>
      </c>
      <c r="P82" s="667" t="s">
        <v>572</v>
      </c>
      <c r="Q82" s="574">
        <v>33.405000000000001</v>
      </c>
      <c r="R82" s="667" t="s">
        <v>570</v>
      </c>
      <c r="S82" s="574">
        <v>30.069600000000001</v>
      </c>
      <c r="T82" s="426"/>
      <c r="U82" s="421"/>
      <c r="V82" s="767"/>
      <c r="W82" s="569" t="s">
        <v>158</v>
      </c>
      <c r="X82" s="571" t="s">
        <v>54</v>
      </c>
      <c r="Y82" s="569" t="s">
        <v>1337</v>
      </c>
      <c r="Z82" s="571">
        <v>50.11</v>
      </c>
      <c r="AA82" s="569" t="s">
        <v>1373</v>
      </c>
      <c r="AB82" s="571">
        <v>49.000799999999998</v>
      </c>
      <c r="AC82" s="569" t="s">
        <v>568</v>
      </c>
      <c r="AD82" s="571">
        <v>49.000799999999998</v>
      </c>
      <c r="AE82" s="569" t="s">
        <v>567</v>
      </c>
      <c r="AF82" s="571">
        <v>7.2522000000000002</v>
      </c>
      <c r="AG82" s="421"/>
      <c r="AH82" s="423"/>
      <c r="AI82" s="764"/>
      <c r="AJ82" s="569" t="s">
        <v>158</v>
      </c>
      <c r="AK82" s="571" t="s">
        <v>54</v>
      </c>
      <c r="AL82" s="569" t="s">
        <v>1337</v>
      </c>
      <c r="AM82" s="571">
        <v>50.11</v>
      </c>
      <c r="AN82" s="569" t="s">
        <v>1369</v>
      </c>
      <c r="AO82" s="571">
        <v>49.000799999999998</v>
      </c>
      <c r="AP82" s="569" t="s">
        <v>573</v>
      </c>
      <c r="AQ82" s="571">
        <v>7.2522000000000002</v>
      </c>
      <c r="AR82" s="569" t="s">
        <v>573</v>
      </c>
      <c r="AS82" s="571">
        <v>7.2522000000000002</v>
      </c>
      <c r="AT82" s="423"/>
    </row>
    <row r="83" spans="1:46" ht="33.75">
      <c r="A83" s="419" t="s">
        <v>31</v>
      </c>
      <c r="B83" s="779"/>
      <c r="C83" s="662" t="s">
        <v>158</v>
      </c>
      <c r="D83" s="648" t="s">
        <v>54</v>
      </c>
      <c r="E83" s="662" t="s">
        <v>158</v>
      </c>
      <c r="F83" s="648" t="s">
        <v>54</v>
      </c>
      <c r="G83" s="662" t="s">
        <v>158</v>
      </c>
      <c r="H83" s="648" t="s">
        <v>54</v>
      </c>
      <c r="I83" s="419" t="s">
        <v>31</v>
      </c>
      <c r="J83" s="419" t="s">
        <v>31</v>
      </c>
      <c r="K83" s="781"/>
      <c r="L83" s="569" t="s">
        <v>158</v>
      </c>
      <c r="M83" s="568" t="s">
        <v>54</v>
      </c>
      <c r="N83" s="569" t="s">
        <v>1301</v>
      </c>
      <c r="O83" s="574">
        <v>50.1126</v>
      </c>
      <c r="P83" s="667" t="s">
        <v>1337</v>
      </c>
      <c r="Q83" s="574">
        <v>50.1126</v>
      </c>
      <c r="R83" s="569" t="s">
        <v>1301</v>
      </c>
      <c r="S83" s="574">
        <v>50.1126</v>
      </c>
      <c r="T83" s="426"/>
      <c r="U83" s="421"/>
      <c r="V83" s="767"/>
      <c r="W83" s="569" t="s">
        <v>158</v>
      </c>
      <c r="X83" s="571" t="s">
        <v>54</v>
      </c>
      <c r="Y83" s="569" t="s">
        <v>158</v>
      </c>
      <c r="Z83" s="571" t="s">
        <v>54</v>
      </c>
      <c r="AA83" s="569" t="s">
        <v>574</v>
      </c>
      <c r="AB83" s="571">
        <v>12.3522</v>
      </c>
      <c r="AC83" s="569" t="s">
        <v>158</v>
      </c>
      <c r="AD83" s="571" t="s">
        <v>54</v>
      </c>
      <c r="AE83" s="569" t="s">
        <v>570</v>
      </c>
      <c r="AF83" s="571">
        <v>30.069600000000001</v>
      </c>
      <c r="AG83" s="421"/>
      <c r="AH83" s="423"/>
      <c r="AI83" s="764"/>
      <c r="AJ83" s="569" t="s">
        <v>158</v>
      </c>
      <c r="AK83" s="571" t="s">
        <v>54</v>
      </c>
      <c r="AL83" s="569" t="s">
        <v>158</v>
      </c>
      <c r="AM83" s="571" t="s">
        <v>54</v>
      </c>
      <c r="AN83" s="569" t="s">
        <v>574</v>
      </c>
      <c r="AO83" s="571">
        <v>12.3522</v>
      </c>
      <c r="AP83" s="569" t="s">
        <v>570</v>
      </c>
      <c r="AQ83" s="574">
        <v>30.069600000000001</v>
      </c>
      <c r="AR83" s="569" t="s">
        <v>570</v>
      </c>
      <c r="AS83" s="574">
        <v>30.069600000000001</v>
      </c>
      <c r="AT83" s="423"/>
    </row>
    <row r="84" spans="1:46" ht="33.75">
      <c r="A84" s="419" t="s">
        <v>31</v>
      </c>
      <c r="B84" s="779"/>
      <c r="C84" s="662" t="s">
        <v>158</v>
      </c>
      <c r="D84" s="648" t="s">
        <v>54</v>
      </c>
      <c r="E84" s="662" t="s">
        <v>158</v>
      </c>
      <c r="F84" s="648" t="s">
        <v>54</v>
      </c>
      <c r="G84" s="662" t="s">
        <v>158</v>
      </c>
      <c r="H84" s="648" t="s">
        <v>54</v>
      </c>
      <c r="I84" s="419" t="s">
        <v>31</v>
      </c>
      <c r="J84" s="419" t="s">
        <v>31</v>
      </c>
      <c r="K84" s="781"/>
      <c r="L84" s="569" t="s">
        <v>158</v>
      </c>
      <c r="M84" s="568" t="s">
        <v>54</v>
      </c>
      <c r="N84" s="569" t="s">
        <v>1289</v>
      </c>
      <c r="O84" s="574">
        <v>49.000799999999998</v>
      </c>
      <c r="P84" s="667" t="s">
        <v>571</v>
      </c>
      <c r="Q84" s="574">
        <v>49.000799999999998</v>
      </c>
      <c r="R84" s="569" t="s">
        <v>1289</v>
      </c>
      <c r="S84" s="574">
        <v>49.000799999999998</v>
      </c>
      <c r="T84" s="426"/>
      <c r="U84" s="421"/>
      <c r="V84" s="767"/>
      <c r="W84" s="569" t="s">
        <v>158</v>
      </c>
      <c r="X84" s="571" t="s">
        <v>54</v>
      </c>
      <c r="Y84" s="569" t="s">
        <v>158</v>
      </c>
      <c r="Z84" s="571" t="s">
        <v>54</v>
      </c>
      <c r="AA84" s="569" t="s">
        <v>1374</v>
      </c>
      <c r="AB84" s="571">
        <v>49</v>
      </c>
      <c r="AC84" s="569" t="s">
        <v>158</v>
      </c>
      <c r="AD84" s="571" t="s">
        <v>54</v>
      </c>
      <c r="AE84" s="569" t="s">
        <v>1301</v>
      </c>
      <c r="AF84" s="571">
        <v>50.1126</v>
      </c>
      <c r="AG84" s="421"/>
      <c r="AH84" s="423"/>
      <c r="AI84" s="764"/>
      <c r="AJ84" s="569" t="s">
        <v>158</v>
      </c>
      <c r="AK84" s="571" t="s">
        <v>54</v>
      </c>
      <c r="AL84" s="569" t="s">
        <v>158</v>
      </c>
      <c r="AM84" s="571" t="s">
        <v>54</v>
      </c>
      <c r="AN84" s="569" t="s">
        <v>1370</v>
      </c>
      <c r="AO84" s="571">
        <v>49</v>
      </c>
      <c r="AP84" s="569" t="s">
        <v>1288</v>
      </c>
      <c r="AQ84" s="574">
        <v>50.1126</v>
      </c>
      <c r="AR84" s="569" t="s">
        <v>1288</v>
      </c>
      <c r="AS84" s="574">
        <v>50.1126</v>
      </c>
      <c r="AT84" s="423"/>
    </row>
    <row r="85" spans="1:46" ht="33.75">
      <c r="A85" s="419" t="s">
        <v>31</v>
      </c>
      <c r="B85" s="779"/>
      <c r="C85" s="662" t="s">
        <v>158</v>
      </c>
      <c r="D85" s="648" t="s">
        <v>54</v>
      </c>
      <c r="E85" s="662" t="s">
        <v>158</v>
      </c>
      <c r="F85" s="648" t="s">
        <v>54</v>
      </c>
      <c r="G85" s="662" t="s">
        <v>158</v>
      </c>
      <c r="H85" s="648" t="s">
        <v>54</v>
      </c>
      <c r="I85" s="419" t="s">
        <v>31</v>
      </c>
      <c r="J85" s="419" t="s">
        <v>31</v>
      </c>
      <c r="K85" s="781"/>
      <c r="L85" s="569" t="s">
        <v>158</v>
      </c>
      <c r="M85" s="568" t="s">
        <v>54</v>
      </c>
      <c r="N85" s="667" t="s">
        <v>575</v>
      </c>
      <c r="O85" s="574">
        <v>12.3522</v>
      </c>
      <c r="P85" s="569" t="s">
        <v>158</v>
      </c>
      <c r="Q85" s="568" t="s">
        <v>54</v>
      </c>
      <c r="R85" s="667" t="s">
        <v>575</v>
      </c>
      <c r="S85" s="574">
        <v>12.3522</v>
      </c>
      <c r="T85" s="426"/>
      <c r="U85" s="421"/>
      <c r="V85" s="767"/>
      <c r="W85" s="569" t="s">
        <v>158</v>
      </c>
      <c r="X85" s="571" t="s">
        <v>54</v>
      </c>
      <c r="Y85" s="569" t="s">
        <v>158</v>
      </c>
      <c r="Z85" s="571" t="s">
        <v>54</v>
      </c>
      <c r="AA85" s="569" t="s">
        <v>158</v>
      </c>
      <c r="AB85" s="571" t="s">
        <v>54</v>
      </c>
      <c r="AC85" s="569" t="s">
        <v>158</v>
      </c>
      <c r="AD85" s="571" t="s">
        <v>54</v>
      </c>
      <c r="AE85" s="569" t="s">
        <v>1371</v>
      </c>
      <c r="AF85" s="571">
        <v>49.000799999999998</v>
      </c>
      <c r="AG85" s="421"/>
      <c r="AH85" s="423"/>
      <c r="AI85" s="764"/>
      <c r="AJ85" s="569" t="s">
        <v>158</v>
      </c>
      <c r="AK85" s="571" t="s">
        <v>54</v>
      </c>
      <c r="AL85" s="569" t="s">
        <v>158</v>
      </c>
      <c r="AM85" s="571" t="s">
        <v>54</v>
      </c>
      <c r="AN85" s="569" t="s">
        <v>158</v>
      </c>
      <c r="AO85" s="571" t="s">
        <v>54</v>
      </c>
      <c r="AP85" s="569" t="s">
        <v>1367</v>
      </c>
      <c r="AQ85" s="574">
        <v>49.000799999999998</v>
      </c>
      <c r="AR85" s="569" t="s">
        <v>1367</v>
      </c>
      <c r="AS85" s="574">
        <v>49.000799999999998</v>
      </c>
      <c r="AT85" s="423"/>
    </row>
    <row r="86" spans="1:46" ht="22.5">
      <c r="A86" s="419" t="s">
        <v>31</v>
      </c>
      <c r="B86" s="779"/>
      <c r="C86" s="662" t="s">
        <v>158</v>
      </c>
      <c r="D86" s="648" t="s">
        <v>54</v>
      </c>
      <c r="E86" s="662" t="s">
        <v>158</v>
      </c>
      <c r="F86" s="648" t="s">
        <v>54</v>
      </c>
      <c r="G86" s="662" t="s">
        <v>158</v>
      </c>
      <c r="H86" s="648" t="s">
        <v>54</v>
      </c>
      <c r="I86" s="419" t="s">
        <v>31</v>
      </c>
      <c r="J86" s="419" t="s">
        <v>31</v>
      </c>
      <c r="K86" s="782"/>
      <c r="L86" s="569" t="s">
        <v>158</v>
      </c>
      <c r="M86" s="568" t="s">
        <v>54</v>
      </c>
      <c r="N86" s="569" t="s">
        <v>158</v>
      </c>
      <c r="O86" s="568" t="s">
        <v>54</v>
      </c>
      <c r="P86" s="569" t="s">
        <v>158</v>
      </c>
      <c r="Q86" s="568" t="s">
        <v>54</v>
      </c>
      <c r="R86" s="569" t="s">
        <v>158</v>
      </c>
      <c r="S86" s="568" t="s">
        <v>54</v>
      </c>
      <c r="T86" s="426"/>
      <c r="U86" s="421"/>
      <c r="V86" s="768"/>
      <c r="W86" s="569" t="s">
        <v>158</v>
      </c>
      <c r="X86" s="571" t="s">
        <v>54</v>
      </c>
      <c r="Y86" s="569" t="s">
        <v>158</v>
      </c>
      <c r="Z86" s="571" t="s">
        <v>54</v>
      </c>
      <c r="AA86" s="569" t="s">
        <v>158</v>
      </c>
      <c r="AB86" s="571" t="s">
        <v>54</v>
      </c>
      <c r="AC86" s="569" t="s">
        <v>158</v>
      </c>
      <c r="AD86" s="571" t="s">
        <v>54</v>
      </c>
      <c r="AE86" s="569" t="s">
        <v>574</v>
      </c>
      <c r="AF86" s="571">
        <v>12.3522</v>
      </c>
      <c r="AG86" s="421"/>
      <c r="AH86" s="423"/>
      <c r="AI86" s="765"/>
      <c r="AJ86" s="569" t="s">
        <v>158</v>
      </c>
      <c r="AK86" s="571" t="s">
        <v>54</v>
      </c>
      <c r="AL86" s="569" t="s">
        <v>158</v>
      </c>
      <c r="AM86" s="571" t="s">
        <v>54</v>
      </c>
      <c r="AN86" s="569" t="s">
        <v>158</v>
      </c>
      <c r="AO86" s="571" t="s">
        <v>54</v>
      </c>
      <c r="AP86" s="569" t="s">
        <v>574</v>
      </c>
      <c r="AQ86" s="574">
        <v>12.3522</v>
      </c>
      <c r="AR86" s="569" t="s">
        <v>574</v>
      </c>
      <c r="AS86" s="574">
        <v>12.3522</v>
      </c>
      <c r="AT86" s="423"/>
    </row>
    <row r="87" spans="1:46" ht="21">
      <c r="A87" s="419" t="s">
        <v>31</v>
      </c>
      <c r="B87" s="431" t="s">
        <v>31</v>
      </c>
      <c r="C87" s="451"/>
      <c r="D87" s="448"/>
      <c r="E87" s="451"/>
      <c r="F87" s="448"/>
      <c r="G87" s="451"/>
      <c r="H87" s="650"/>
      <c r="I87" s="419" t="s">
        <v>31</v>
      </c>
      <c r="J87" s="419" t="s">
        <v>31</v>
      </c>
      <c r="K87" s="431" t="s">
        <v>31</v>
      </c>
      <c r="L87" s="451"/>
      <c r="M87" s="451"/>
      <c r="N87" s="451"/>
      <c r="O87" s="451"/>
      <c r="P87" s="451"/>
      <c r="Q87" s="451"/>
      <c r="R87" s="451"/>
      <c r="S87" s="580"/>
      <c r="T87" s="426"/>
      <c r="U87" s="421"/>
      <c r="V87" s="436" t="s">
        <v>31</v>
      </c>
      <c r="W87" s="451"/>
      <c r="X87" s="448"/>
      <c r="Y87" s="451"/>
      <c r="Z87" s="448"/>
      <c r="AA87" s="451"/>
      <c r="AB87" s="448"/>
      <c r="AC87" s="451"/>
      <c r="AD87" s="448"/>
      <c r="AE87" s="451"/>
      <c r="AF87" s="650"/>
      <c r="AG87" s="421"/>
      <c r="AH87" s="423"/>
      <c r="AI87" s="580"/>
      <c r="AJ87" s="580"/>
      <c r="AK87" s="650"/>
      <c r="AL87" s="580"/>
      <c r="AM87" s="650"/>
      <c r="AN87" s="580"/>
      <c r="AO87" s="650"/>
      <c r="AP87" s="580"/>
      <c r="AQ87" s="650"/>
      <c r="AR87" s="580"/>
      <c r="AS87" s="650"/>
      <c r="AT87" s="423"/>
    </row>
    <row r="88" spans="1:46" ht="21">
      <c r="A88" s="419" t="s">
        <v>31</v>
      </c>
      <c r="B88" s="419" t="s">
        <v>31</v>
      </c>
      <c r="C88" s="419"/>
      <c r="D88" s="452" t="s">
        <v>31</v>
      </c>
      <c r="E88" s="419" t="s">
        <v>31</v>
      </c>
      <c r="F88" s="452" t="s">
        <v>31</v>
      </c>
      <c r="G88" s="419" t="s">
        <v>31</v>
      </c>
      <c r="H88" s="452" t="s">
        <v>31</v>
      </c>
      <c r="I88" s="419" t="s">
        <v>31</v>
      </c>
      <c r="J88" s="419" t="s">
        <v>31</v>
      </c>
      <c r="K88" s="419" t="s">
        <v>31</v>
      </c>
      <c r="L88" s="419" t="s">
        <v>31</v>
      </c>
      <c r="M88" s="419" t="s">
        <v>31</v>
      </c>
      <c r="N88" s="419" t="s">
        <v>31</v>
      </c>
      <c r="O88" s="419" t="s">
        <v>31</v>
      </c>
      <c r="P88" s="419" t="s">
        <v>31</v>
      </c>
      <c r="Q88" s="419" t="s">
        <v>31</v>
      </c>
      <c r="R88" s="419" t="s">
        <v>31</v>
      </c>
      <c r="S88" s="419" t="s">
        <v>31</v>
      </c>
      <c r="T88" s="419" t="s">
        <v>31</v>
      </c>
      <c r="U88" s="421"/>
      <c r="V88" s="652"/>
      <c r="W88" s="421"/>
      <c r="X88" s="653"/>
      <c r="Y88" s="421"/>
      <c r="Z88" s="653"/>
      <c r="AA88" s="421"/>
      <c r="AB88" s="653"/>
      <c r="AC88" s="421"/>
      <c r="AD88" s="653"/>
      <c r="AE88" s="421"/>
      <c r="AF88" s="653"/>
      <c r="AG88" s="421"/>
      <c r="AH88" s="423"/>
      <c r="AI88" s="423"/>
      <c r="AJ88" s="423"/>
      <c r="AK88" s="455"/>
      <c r="AL88" s="423"/>
      <c r="AM88" s="455"/>
      <c r="AN88" s="423"/>
      <c r="AO88" s="455"/>
      <c r="AP88" s="423"/>
      <c r="AQ88" s="455"/>
      <c r="AR88" s="423"/>
      <c r="AS88" s="455"/>
      <c r="AT88" s="423"/>
    </row>
  </sheetData>
  <mergeCells count="102">
    <mergeCell ref="AV15:AV37"/>
    <mergeCell ref="AV38:AV58"/>
    <mergeCell ref="AW7:AX7"/>
    <mergeCell ref="AY7:AZ7"/>
    <mergeCell ref="BA7:BB7"/>
    <mergeCell ref="BC7:BD7"/>
    <mergeCell ref="AV9:AV14"/>
    <mergeCell ref="AW1:AX1"/>
    <mergeCell ref="AY1:AZ1"/>
    <mergeCell ref="BA1:BB1"/>
    <mergeCell ref="BC1:BD1"/>
    <mergeCell ref="AV3:AV5"/>
    <mergeCell ref="AP1:AQ1"/>
    <mergeCell ref="AR1:AS1"/>
    <mergeCell ref="AC1:AD1"/>
    <mergeCell ref="AE1:AF1"/>
    <mergeCell ref="AJ1:AK1"/>
    <mergeCell ref="AL1:AM1"/>
    <mergeCell ref="AN1:AO1"/>
    <mergeCell ref="P1:Q1"/>
    <mergeCell ref="R1:S1"/>
    <mergeCell ref="W1:X1"/>
    <mergeCell ref="Y1:Z1"/>
    <mergeCell ref="AA1:AB1"/>
    <mergeCell ref="C1:D1"/>
    <mergeCell ref="E1:F1"/>
    <mergeCell ref="G1:H1"/>
    <mergeCell ref="L1:M1"/>
    <mergeCell ref="N1:O1"/>
    <mergeCell ref="C7:D7"/>
    <mergeCell ref="E7:F7"/>
    <mergeCell ref="G7:H7"/>
    <mergeCell ref="L7:M7"/>
    <mergeCell ref="N7:O7"/>
    <mergeCell ref="AJ7:AK7"/>
    <mergeCell ref="AL7:AM7"/>
    <mergeCell ref="AN7:AO7"/>
    <mergeCell ref="AP7:AQ7"/>
    <mergeCell ref="AR7:AS7"/>
    <mergeCell ref="B10:B13"/>
    <mergeCell ref="R7:S7"/>
    <mergeCell ref="W7:X7"/>
    <mergeCell ref="Y7:Z7"/>
    <mergeCell ref="AA7:AB7"/>
    <mergeCell ref="AC7:AD7"/>
    <mergeCell ref="AE7:AF7"/>
    <mergeCell ref="P7:Q7"/>
    <mergeCell ref="V10:V13"/>
    <mergeCell ref="AI10:AI13"/>
    <mergeCell ref="K10:K13"/>
    <mergeCell ref="K16:K18"/>
    <mergeCell ref="V16:V18"/>
    <mergeCell ref="AI16:AI18"/>
    <mergeCell ref="B20:B23"/>
    <mergeCell ref="K20:K23"/>
    <mergeCell ref="V20:V23"/>
    <mergeCell ref="AI26:AI31"/>
    <mergeCell ref="V26:V31"/>
    <mergeCell ref="B26:B31"/>
    <mergeCell ref="K26:K31"/>
    <mergeCell ref="B24:B25"/>
    <mergeCell ref="K24:K25"/>
    <mergeCell ref="V24:V25"/>
    <mergeCell ref="B16:B18"/>
    <mergeCell ref="AI20:AI23"/>
    <mergeCell ref="AI24:AI25"/>
    <mergeCell ref="B79:B86"/>
    <mergeCell ref="K79:K86"/>
    <mergeCell ref="V79:V86"/>
    <mergeCell ref="AI79:AI86"/>
    <mergeCell ref="B64:B66"/>
    <mergeCell ref="K64:K66"/>
    <mergeCell ref="V64:V66"/>
    <mergeCell ref="AI64:AI66"/>
    <mergeCell ref="B67:B76"/>
    <mergeCell ref="K67:K76"/>
    <mergeCell ref="V67:V76"/>
    <mergeCell ref="AI67:AI76"/>
    <mergeCell ref="B77:B78"/>
    <mergeCell ref="K77:K78"/>
    <mergeCell ref="V77:V78"/>
    <mergeCell ref="AI77:AI78"/>
    <mergeCell ref="B57:B58"/>
    <mergeCell ref="K57:K58"/>
    <mergeCell ref="V57:V58"/>
    <mergeCell ref="AI57:AI58"/>
    <mergeCell ref="B59:B63"/>
    <mergeCell ref="K59:K63"/>
    <mergeCell ref="V59:V63"/>
    <mergeCell ref="AI59:AI63"/>
    <mergeCell ref="AI32:AI40"/>
    <mergeCell ref="B41:B53"/>
    <mergeCell ref="K41:K53"/>
    <mergeCell ref="AI54:AI56"/>
    <mergeCell ref="V41:V53"/>
    <mergeCell ref="AI41:AI53"/>
    <mergeCell ref="B54:B56"/>
    <mergeCell ref="K54:K56"/>
    <mergeCell ref="V54:V56"/>
    <mergeCell ref="B32:B40"/>
    <mergeCell ref="K32:K40"/>
    <mergeCell ref="V32:V40"/>
  </mergeCells>
  <phoneticPr fontId="52" type="noConversion"/>
  <pageMargins left="0.23622047244094491" right="0.23622047244094491" top="0.74803149606299213" bottom="0.74803149606299213" header="0.31496062992125984" footer="0.31496062992125984"/>
  <pageSetup scale="53" fitToWidth="0" fitToHeight="3" orientation="landscape" horizontalDpi="4294967292" verticalDpi="4294967292" r:id="rId1"/>
  <headerFooter>
    <oddHeader xml:space="preserve">&amp;L&amp;"Calibri,Regular"&amp;K000000WTD - Printing Products
Catalogue Pricing &amp;C&amp;"Calibri,Regular"&amp;K000000KMBS
&amp;A&amp;R&amp;"Calibri"&amp;12&amp;K000000 Unclassified | Non &amp;1#_x000D_&amp;"Calibri"&amp;11&amp;K000000&amp;"Calibri,Regular"&amp;K000000Quarter 8, 2021 
Quarterly Period: 01.01.21 - 03.31.21 
</oddHeader>
    <oddFooter xml:space="preserve">&amp;L&amp;"Calibri,Regular"&amp;K000000&amp;F&amp;C&amp;"Calibri,Regular"&amp;K000000&amp;P of &amp;N
&amp;R&amp;"Calibri,Regular"&amp;K000000&amp;A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15</vt:i4>
      </vt:variant>
    </vt:vector>
  </HeadingPairs>
  <TitlesOfParts>
    <vt:vector size="37" baseType="lpstr">
      <vt:lpstr>Introduction </vt:lpstr>
      <vt:lpstr>1 NMSO Print Requirements </vt:lpstr>
      <vt:lpstr>2 NMSO Scanner Requirements </vt:lpstr>
      <vt:lpstr>3 NMSO Rank Print Scan Cat $</vt:lpstr>
      <vt:lpstr>4 NMSO-DISO Purchase-Lease Calc</vt:lpstr>
      <vt:lpstr>5 NMSO - DISO Rental Catalogue</vt:lpstr>
      <vt:lpstr>6 NMSO - DISO IMACR Catalogue</vt:lpstr>
      <vt:lpstr>7 NMSO - DISO Cat MCS Labour $ </vt:lpstr>
      <vt:lpstr>8 KMBS Add-On Catalogue</vt:lpstr>
      <vt:lpstr>9 Ricoh Add-On Catalogue</vt:lpstr>
      <vt:lpstr>10 Xerox Add-On Catalogue</vt:lpstr>
      <vt:lpstr>11 NMSO Print Scan TCO Rank </vt:lpstr>
      <vt:lpstr>12 KM NMSO Print Scan Cat Price</vt:lpstr>
      <vt:lpstr>13 KM NMSO Print Scan Cat TCO</vt:lpstr>
      <vt:lpstr>14 RI NMSO Print Scan Cat Price</vt:lpstr>
      <vt:lpstr>15 RI NMSO Print Scan Cat TCO</vt:lpstr>
      <vt:lpstr>16 XE NMSO Print Scan Cat Price</vt:lpstr>
      <vt:lpstr>17 XE NMSO Print Scan Cat TCO</vt:lpstr>
      <vt:lpstr>Tech.- Fin. Overall Rating</vt:lpstr>
      <vt:lpstr>18 QPR Thresholds - FX Interest</vt:lpstr>
      <vt:lpstr>19 QPR Variables </vt:lpstr>
      <vt:lpstr>Sheet1</vt:lpstr>
      <vt:lpstr>'18 QPR Thresholds - FX Interest'!Ave_P_P_U_P_M</vt:lpstr>
      <vt:lpstr>'Introduction '!Ave_P_P_U_P_M</vt:lpstr>
      <vt:lpstr>Ave_P_P_U_P_M</vt:lpstr>
      <vt:lpstr>'18 QPR Thresholds - FX Interest'!B_W_vs_Col</vt:lpstr>
      <vt:lpstr>'Introduction '!B_W_vs_Col</vt:lpstr>
      <vt:lpstr>B_W_vs_Col</vt:lpstr>
      <vt:lpstr>'18 QPR Thresholds - FX Interest'!Int_Rate</vt:lpstr>
      <vt:lpstr>'Introduction '!Int_Rate</vt:lpstr>
      <vt:lpstr>Int_Rate</vt:lpstr>
      <vt:lpstr>'1 NMSO Print Requirements '!Print_Area</vt:lpstr>
      <vt:lpstr>'2 NMSO Scanner Requirements '!Print_Area</vt:lpstr>
      <vt:lpstr>'13 KM NMSO Print Scan Cat TCO'!Print_Titles</vt:lpstr>
      <vt:lpstr>'15 RI NMSO Print Scan Cat TCO'!Print_Titles</vt:lpstr>
      <vt:lpstr>'17 XE NMSO Print Scan Cat TCO'!Print_Titles</vt:lpstr>
      <vt:lpstr>'8 KMBS Add-On Catalogue'!Print_Titles</vt:lpstr>
    </vt:vector>
  </TitlesOfParts>
  <Company>Government of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Egitman</dc:creator>
  <cp:lastModifiedBy>Squirrell, Jesse (SSC/SPC)</cp:lastModifiedBy>
  <cp:lastPrinted>2021-05-07T17:13:49Z</cp:lastPrinted>
  <dcterms:created xsi:type="dcterms:W3CDTF">2017-05-17T16:50:50Z</dcterms:created>
  <dcterms:modified xsi:type="dcterms:W3CDTF">2026-07-21T12:26:07Z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MSIP_Label_8951c139-e885-4e7f-8042-c4c17a61b6ec_Enabled">
    <vt:lpwstr>true</vt:lpwstr>
  </property>
  <property fmtid="{D5CDD505-2E9C-101B-9397-08002B2CF9AE}" pid="10" name="MSIP_Label_8951c139-e885-4e7f-8042-c4c17a61b6ec_SetDate">
    <vt:lpwstr>2023-12-19T14:51:23Z</vt:lpwstr>
  </property>
  <property fmtid="{D5CDD505-2E9C-101B-9397-08002B2CF9AE}" pid="11" name="MSIP_Label_8951c139-e885-4e7f-8042-c4c17a61b6ec_Method">
    <vt:lpwstr>Standard</vt:lpwstr>
  </property>
  <property fmtid="{D5CDD505-2E9C-101B-9397-08002B2CF9AE}" pid="12" name="MSIP_Label_8951c139-e885-4e7f-8042-c4c17a61b6ec_Name">
    <vt:lpwstr>Unclassified</vt:lpwstr>
  </property>
  <property fmtid="{D5CDD505-2E9C-101B-9397-08002B2CF9AE}" pid="13" name="MSIP_Label_8951c139-e885-4e7f-8042-c4c17a61b6ec_SiteId">
    <vt:lpwstr>d05bc194-94bf-4ad6-ae2e-1db0f2e38f5e</vt:lpwstr>
  </property>
  <property fmtid="{D5CDD505-2E9C-101B-9397-08002B2CF9AE}" pid="14" name="MSIP_Label_8951c139-e885-4e7f-8042-c4c17a61b6ec_ActionId">
    <vt:lpwstr>b4d599ad-dbe3-4e9c-8dc4-6580de42961d</vt:lpwstr>
  </property>
  <property fmtid="{D5CDD505-2E9C-101B-9397-08002B2CF9AE}" pid="15" name="MSIP_Label_8951c139-e885-4e7f-8042-c4c17a61b6ec_ContentBits">
    <vt:lpwstr>1</vt:lpwstr>
  </property>
</Properties>
</file>